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lstevens\Desktop\"/>
    </mc:Choice>
  </mc:AlternateContent>
  <xr:revisionPtr revIDLastSave="0" documentId="13_ncr:1_{24B29F69-A658-4F3B-BA83-C0AC55CB2129}" xr6:coauthVersionLast="47" xr6:coauthVersionMax="47" xr10:uidLastSave="{00000000-0000-0000-0000-000000000000}"/>
  <bookViews>
    <workbookView xWindow="-120" yWindow="-120" windowWidth="29040" windowHeight="15990" tabRatio="782" activeTab="4" xr2:uid="{00000000-000D-0000-FFFF-FFFF00000000}"/>
  </bookViews>
  <sheets>
    <sheet name="Important Notice" sheetId="10" r:id="rId1"/>
    <sheet name="MOS Estimates Methodology" sheetId="9" r:id="rId2"/>
    <sheet name="DEC 22 Published MOS estimates" sheetId="4" r:id="rId3"/>
    <sheet name="JAN 23 Published MOS estimates" sheetId="8" r:id="rId4"/>
    <sheet name="FEB 23 Published MOS estimates" sheetId="6"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2" i="6" l="1"/>
  <c r="I31" i="6"/>
  <c r="I30" i="6"/>
  <c r="I29" i="6"/>
  <c r="I28" i="6"/>
  <c r="I27" i="6"/>
  <c r="I26" i="6"/>
  <c r="I25" i="6"/>
  <c r="I24" i="6"/>
  <c r="I23" i="6"/>
  <c r="I22" i="6"/>
  <c r="I21" i="6"/>
  <c r="I20" i="6"/>
  <c r="I19" i="6"/>
  <c r="I18" i="6"/>
  <c r="I17" i="6"/>
  <c r="I16" i="6"/>
  <c r="I15" i="6"/>
  <c r="I14" i="6"/>
  <c r="I13" i="6"/>
  <c r="I12" i="6"/>
  <c r="I11" i="6"/>
  <c r="I10" i="6"/>
  <c r="I9" i="6"/>
  <c r="I8" i="6"/>
  <c r="I7" i="6"/>
  <c r="I6" i="6"/>
  <c r="I5" i="6"/>
  <c r="E24" i="8" l="1"/>
  <c r="G24" i="8"/>
  <c r="D20" i="8"/>
  <c r="F17" i="4"/>
  <c r="G16" i="4"/>
  <c r="E15" i="4"/>
  <c r="D22" i="6"/>
  <c r="F24" i="8"/>
  <c r="D21" i="4"/>
  <c r="D21" i="8" l="1"/>
  <c r="G17" i="4"/>
  <c r="D5" i="6"/>
  <c r="D15" i="8"/>
  <c r="E21" i="4"/>
  <c r="E6" i="4"/>
  <c r="D24" i="4"/>
  <c r="D25" i="4" s="1"/>
  <c r="H16" i="4"/>
  <c r="G5" i="4"/>
  <c r="F16" i="4"/>
  <c r="D18" i="6"/>
  <c r="D21" i="6"/>
  <c r="D16" i="8"/>
  <c r="D22" i="8"/>
  <c r="D18" i="8"/>
  <c r="D24" i="8"/>
  <c r="G6" i="4"/>
  <c r="D19" i="4"/>
  <c r="D18" i="4"/>
  <c r="D15" i="6"/>
  <c r="D19" i="6"/>
  <c r="D23" i="6"/>
  <c r="D24" i="6"/>
  <c r="D25" i="6" s="1"/>
  <c r="D16" i="6"/>
  <c r="D20" i="6"/>
  <c r="D17" i="6"/>
  <c r="D19" i="8"/>
  <c r="D23" i="8"/>
  <c r="H5" i="4"/>
  <c r="D5" i="4"/>
  <c r="F6" i="4"/>
  <c r="H6" i="4"/>
  <c r="E16" i="4"/>
  <c r="D17" i="4"/>
  <c r="H17" i="4"/>
  <c r="D6" i="4"/>
  <c r="F5" i="4"/>
  <c r="D16" i="4"/>
  <c r="D20" i="4"/>
  <c r="E5"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1" i="8"/>
  <c r="G21" i="8"/>
  <c r="F21" i="8"/>
  <c r="E21"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1" i="6"/>
  <c r="E22" i="6"/>
  <c r="E23" i="6"/>
  <c r="F15" i="6"/>
  <c r="F16" i="6"/>
  <c r="F17" i="6"/>
  <c r="F18" i="6"/>
  <c r="F19" i="6"/>
  <c r="F20" i="6"/>
  <c r="F21" i="6"/>
  <c r="F22" i="6"/>
  <c r="F23" i="6"/>
  <c r="G15" i="6"/>
  <c r="G16" i="6"/>
  <c r="G17" i="6"/>
  <c r="G18" i="6"/>
  <c r="G19" i="6"/>
  <c r="G20" i="6"/>
  <c r="G21" i="6"/>
  <c r="G22" i="6"/>
  <c r="G23" i="6"/>
  <c r="H15" i="6"/>
  <c r="H16" i="6"/>
  <c r="H17" i="6"/>
  <c r="H18" i="6"/>
  <c r="H19" i="6"/>
  <c r="H20" i="6"/>
  <c r="H21"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<sst xmlns="http://schemas.openxmlformats.org/spreadsheetml/2006/main" count="96" uniqueCount="25">
  <si>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Maximum</t>
  </si>
  <si>
    <t>Mean</t>
  </si>
  <si>
    <t>Median</t>
  </si>
  <si>
    <t>Minimum</t>
  </si>
  <si>
    <t>Std deviation</t>
  </si>
  <si>
    <t>Sydney EGP</t>
  </si>
  <si>
    <t>Adelaide MAP</t>
  </si>
  <si>
    <t>Sydney MSP</t>
  </si>
  <si>
    <t>% days positive</t>
  </si>
  <si>
    <t>% days negative</t>
  </si>
  <si>
    <t>Summary statistics GJ/d</t>
  </si>
  <si>
    <t>No of days</t>
  </si>
  <si>
    <t>MOS increase</t>
  </si>
  <si>
    <t>MOS decrease</t>
  </si>
  <si>
    <t>Brisbane RBP</t>
  </si>
  <si>
    <t>Adelaide SEAGas</t>
  </si>
  <si>
    <t>Figure 2 - Distribution of daily MOS quantities</t>
  </si>
  <si>
    <t xml:space="preserve">Table 2 - Summary statistics of daily MOS quantities 
</t>
  </si>
  <si>
    <t>Table 3 - Daily MOS quantities (GJ/d)</t>
  </si>
  <si>
    <t xml:space="preserve">Figure 2 - Distribution of daily MOS quantities </t>
  </si>
  <si>
    <t>Figure 1 - Curves of daily MOS quantities</t>
  </si>
  <si>
    <t>Table 1 - Maximum MOS quantity (GJ/d)</t>
  </si>
  <si>
    <t>MOS Period: December 2022</t>
  </si>
  <si>
    <t>MOS Period: February 2023</t>
  </si>
  <si>
    <t>MOS Period: January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</si>
</sst>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9" x14ac:knownFonts="1">
    <font>
      <sz val="10"/>
      <name val="Arial"/>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5">
    <xf numFmtId="0" fontId="0" fillId="0" borderId="0"/>
    <xf numFmtId="43" fontId="1" fillId="0" borderId="0" applyFont="0" applyFill="0" applyBorder="0" applyAlignment="0" applyProtection="0"/>
    <xf numFmtId="43" fontId="16" fillId="0" borderId="0" applyFont="0" applyFill="0" applyBorder="0" applyAlignment="0" applyProtection="0"/>
    <xf numFmtId="0" fontId="16" fillId="0" borderId="0"/>
    <xf numFmtId="9" fontId="1" fillId="0" borderId="0" applyFont="0" applyFill="0" applyBorder="0" applyAlignment="0" applyProtection="0"/>
  </cellStyleXfs>
  <cellXfs count="67">
    <xf numFmtId="0" fontId="0" fillId="0" borderId="0" xfId="0"/>
    <xf numFmtId="0" fontId="3" fillId="0" borderId="0" xfId="0" applyFont="1"/>
    <xf numFmtId="164" fontId="3" fillId="0" borderId="0" xfId="0" applyNumberFormat="1" applyFont="1"/>
    <xf numFmtId="0" fontId="3" fillId="0" borderId="0" xfId="0" applyFont="1" applyAlignment="1">
      <alignment wrapText="1"/>
    </xf>
    <xf numFmtId="0" fontId="3" fillId="0" borderId="0" xfId="0" applyFont="1" applyBorder="1" applyAlignment="1">
      <alignment wrapText="1"/>
    </xf>
    <xf numFmtId="164" fontId="3" fillId="0" borderId="0" xfId="0" applyNumberFormat="1" applyFont="1" applyBorder="1"/>
    <xf numFmtId="0" fontId="3" fillId="0" borderId="0" xfId="0" quotePrefix="1" applyFont="1"/>
    <xf numFmtId="1" fontId="3" fillId="0" borderId="0" xfId="0" applyNumberFormat="1" applyFont="1" applyBorder="1"/>
    <xf numFmtId="165" fontId="3" fillId="0" borderId="0" xfId="4" applyNumberFormat="1" applyFont="1" applyBorder="1"/>
    <xf numFmtId="0" fontId="3" fillId="0" borderId="0" xfId="0" applyFont="1" applyBorder="1"/>
    <xf numFmtId="0" fontId="4" fillId="0" borderId="0" xfId="0" applyFont="1" applyBorder="1" applyAlignment="1">
      <alignment horizontal="center"/>
    </xf>
    <xf numFmtId="9" fontId="3" fillId="0" borderId="0" xfId="4" applyFont="1" applyBorder="1"/>
    <xf numFmtId="9" fontId="3" fillId="0" borderId="0" xfId="4" applyFont="1" applyFill="1" applyBorder="1"/>
    <xf numFmtId="9" fontId="3" fillId="0" borderId="0" xfId="0" applyNumberFormat="1" applyFont="1"/>
    <xf numFmtId="0" fontId="6" fillId="0" borderId="0" xfId="0" applyFont="1"/>
    <xf numFmtId="2" fontId="6" fillId="0" borderId="0" xfId="0" applyNumberFormat="1" applyFont="1"/>
    <xf numFmtId="164" fontId="6" fillId="0" borderId="0" xfId="0" applyNumberFormat="1" applyFont="1"/>
    <xf numFmtId="0" fontId="5" fillId="0" borderId="0" xfId="0" applyFont="1" applyAlignment="1"/>
    <xf numFmtId="3" fontId="7" fillId="2" borderId="0" xfId="1" applyNumberFormat="1" applyFont="1" applyFill="1" applyBorder="1"/>
    <xf numFmtId="164" fontId="7" fillId="3" borderId="8" xfId="0" applyNumberFormat="1" applyFont="1" applyFill="1" applyBorder="1"/>
    <xf numFmtId="164" fontId="7" fillId="2" borderId="9" xfId="0" applyNumberFormat="1" applyFont="1" applyFill="1" applyBorder="1" applyAlignment="1">
      <alignment horizontal="center"/>
    </xf>
    <xf numFmtId="9" fontId="7" fillId="2" borderId="10" xfId="0" applyNumberFormat="1" applyFont="1" applyFill="1" applyBorder="1" applyAlignment="1">
      <alignment horizontal="center"/>
    </xf>
    <xf numFmtId="9" fontId="7" fillId="2" borderId="10" xfId="4" applyFont="1" applyFill="1" applyBorder="1" applyAlignment="1">
      <alignment horizontal="center"/>
    </xf>
    <xf numFmtId="3" fontId="7" fillId="2" borderId="11" xfId="1" applyNumberFormat="1" applyFont="1" applyFill="1" applyBorder="1"/>
    <xf numFmtId="0" fontId="9" fillId="2" borderId="7" xfId="0" applyFont="1" applyFill="1" applyBorder="1"/>
    <xf numFmtId="164" fontId="7" fillId="2" borderId="5" xfId="0" applyNumberFormat="1" applyFont="1" applyFill="1" applyBorder="1"/>
    <xf numFmtId="164" fontId="7" fillId="2" borderId="6" xfId="0" applyNumberFormat="1" applyFont="1" applyFill="1" applyBorder="1"/>
    <xf numFmtId="0" fontId="8" fillId="0" borderId="0" xfId="0" applyFont="1" applyBorder="1" applyAlignment="1">
      <alignment wrapText="1"/>
    </xf>
    <xf numFmtId="2" fontId="10" fillId="4" borderId="13" xfId="0" applyNumberFormat="1" applyFont="1" applyFill="1" applyBorder="1" applyAlignment="1">
      <alignment horizontal="center" wrapText="1"/>
    </xf>
    <xf numFmtId="2" fontId="10" fillId="4" borderId="14" xfId="0" applyNumberFormat="1" applyFont="1" applyFill="1" applyBorder="1" applyAlignment="1">
      <alignment horizontal="center" wrapText="1"/>
    </xf>
    <xf numFmtId="2" fontId="10" fillId="4" borderId="15" xfId="0" applyNumberFormat="1" applyFont="1" applyFill="1" applyBorder="1" applyAlignment="1">
      <alignment horizontal="center" wrapText="1"/>
    </xf>
    <xf numFmtId="3" fontId="7" fillId="2" borderId="5" xfId="1" applyNumberFormat="1" applyFont="1" applyFill="1" applyBorder="1"/>
    <xf numFmtId="3" fontId="7" fillId="2" borderId="12" xfId="1" applyNumberFormat="1" applyFont="1" applyFill="1" applyBorder="1"/>
    <xf numFmtId="3" fontId="7" fillId="2" borderId="16" xfId="1" applyNumberFormat="1" applyFont="1" applyFill="1" applyBorder="1"/>
    <xf numFmtId="3" fontId="7" fillId="2" borderId="7" xfId="1" applyNumberFormat="1" applyFont="1" applyFill="1" applyBorder="1"/>
    <xf numFmtId="3" fontId="7" fillId="2" borderId="17" xfId="1" applyNumberFormat="1" applyFont="1" applyFill="1" applyBorder="1"/>
    <xf numFmtId="3" fontId="7" fillId="2" borderId="6" xfId="1" applyNumberFormat="1" applyFont="1" applyFill="1" applyBorder="1"/>
    <xf numFmtId="3" fontId="7" fillId="2" borderId="18" xfId="1" applyNumberFormat="1" applyFont="1" applyFill="1" applyBorder="1"/>
    <xf numFmtId="2" fontId="10" fillId="4" borderId="0" xfId="0" applyNumberFormat="1" applyFont="1" applyFill="1" applyBorder="1" applyAlignment="1">
      <alignment horizontal="center" wrapText="1"/>
    </xf>
    <xf numFmtId="3" fontId="14" fillId="2" borderId="2" xfId="0" applyNumberFormat="1" applyFont="1" applyFill="1" applyBorder="1"/>
    <xf numFmtId="0" fontId="15" fillId="2" borderId="2" xfId="0" applyFont="1" applyFill="1" applyBorder="1"/>
    <xf numFmtId="0" fontId="3" fillId="0" borderId="0" xfId="0" applyFont="1" applyFill="1"/>
    <xf numFmtId="3" fontId="7" fillId="2" borderId="1" xfId="1" applyNumberFormat="1" applyFont="1" applyFill="1" applyBorder="1" applyAlignment="1">
      <alignment horizontal="center"/>
    </xf>
    <xf numFmtId="3" fontId="7" fillId="2" borderId="3" xfId="1" applyNumberFormat="1" applyFont="1" applyFill="1" applyBorder="1" applyAlignment="1">
      <alignment horizontal="center"/>
    </xf>
    <xf numFmtId="3" fontId="7" fillId="2" borderId="4" xfId="1" applyNumberFormat="1" applyFont="1" applyFill="1" applyBorder="1" applyAlignment="1">
      <alignment horizontal="center"/>
    </xf>
    <xf numFmtId="164" fontId="3" fillId="0" borderId="0" xfId="0" applyNumberFormat="1" applyFont="1" applyBorder="1" applyAlignment="1">
      <alignment wrapText="1"/>
    </xf>
    <xf numFmtId="9" fontId="7" fillId="2" borderId="12" xfId="4" applyFont="1" applyFill="1" applyBorder="1"/>
    <xf numFmtId="9" fontId="7" fillId="2" borderId="16" xfId="4" applyFont="1" applyFill="1" applyBorder="1"/>
    <xf numFmtId="9" fontId="7" fillId="2" borderId="11" xfId="4" applyFont="1" applyFill="1" applyBorder="1"/>
    <xf numFmtId="9" fontId="7" fillId="2" borderId="18" xfId="4" applyFont="1" applyFill="1" applyBorder="1"/>
    <xf numFmtId="0" fontId="7" fillId="3" borderId="5" xfId="0" applyFont="1" applyFill="1" applyBorder="1" applyAlignment="1">
      <alignment horizontal="center" wrapText="1"/>
    </xf>
    <xf numFmtId="0" fontId="7" fillId="3" borderId="12" xfId="0" applyFont="1" applyFill="1" applyBorder="1" applyAlignment="1">
      <alignment horizontal="center" wrapText="1"/>
    </xf>
    <xf numFmtId="0" fontId="7" fillId="3" borderId="16" xfId="0" applyFont="1" applyFill="1" applyBorder="1" applyAlignment="1">
      <alignment horizontal="center" wrapText="1"/>
    </xf>
    <xf numFmtId="9" fontId="7" fillId="2" borderId="5" xfId="4" applyFont="1" applyFill="1" applyBorder="1"/>
    <xf numFmtId="9" fontId="7" fillId="2" borderId="6" xfId="4" applyFont="1" applyFill="1" applyBorder="1"/>
    <xf numFmtId="0" fontId="17" fillId="0" borderId="0" xfId="0" applyFont="1" applyFill="1" applyBorder="1"/>
    <xf numFmtId="3" fontId="18" fillId="0" borderId="0" xfId="1" applyNumberFormat="1" applyFont="1" applyFill="1" applyBorder="1"/>
    <xf numFmtId="164" fontId="7" fillId="2" borderId="5" xfId="0" applyNumberFormat="1" applyFont="1" applyFill="1" applyBorder="1" applyAlignment="1">
      <alignment horizontal="center"/>
    </xf>
    <xf numFmtId="9" fontId="7" fillId="2" borderId="7" xfId="0" applyNumberFormat="1" applyFont="1" applyFill="1" applyBorder="1" applyAlignment="1">
      <alignment horizontal="center"/>
    </xf>
    <xf numFmtId="9" fontId="7" fillId="2" borderId="7" xfId="4" applyFont="1" applyFill="1" applyBorder="1" applyAlignment="1">
      <alignment horizontal="center"/>
    </xf>
    <xf numFmtId="164" fontId="7" fillId="2" borderId="6" xfId="0" applyNumberFormat="1" applyFont="1" applyFill="1" applyBorder="1" applyAlignment="1">
      <alignment horizontal="center"/>
    </xf>
    <xf numFmtId="0" fontId="9" fillId="2" borderId="5" xfId="0" applyFont="1" applyFill="1" applyBorder="1"/>
    <xf numFmtId="164" fontId="7" fillId="2" borderId="10" xfId="0" applyNumberFormat="1" applyFont="1" applyFill="1" applyBorder="1" applyAlignment="1">
      <alignment horizontal="center"/>
    </xf>
    <xf numFmtId="164" fontId="7" fillId="2" borderId="7" xfId="0" applyNumberFormat="1" applyFont="1" applyFill="1" applyBorder="1" applyAlignment="1">
      <alignment horizontal="center"/>
    </xf>
    <xf numFmtId="0" fontId="8" fillId="0" borderId="0" xfId="0" applyFont="1" applyBorder="1" applyAlignment="1">
      <alignment horizontal="center" wrapText="1"/>
    </xf>
    <xf numFmtId="164" fontId="11" fillId="4" borderId="19" xfId="0" applyNumberFormat="1" applyFont="1" applyFill="1" applyBorder="1" applyAlignment="1">
      <alignment horizontal="center"/>
    </xf>
    <xf numFmtId="164" fontId="11" fillId="4" borderId="0" xfId="0" applyNumberFormat="1" applyFont="1" applyFill="1" applyBorder="1" applyAlignment="1">
      <alignment horizontal="center"/>
    </xf>
  </cellXfs>
  <cellStyles count="5">
    <cellStyle name="Comma" xfId="1" builtinId="3"/>
    <cellStyle name="Comma 2" xfId="2" xr:uid="{00000000-0005-0000-0000-000001000000}"/>
    <cellStyle name="Normal" xfId="0" builtinId="0"/>
    <cellStyle name="Normal 2"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'DEC 22 Published MOS estimates'!$C$19</c:f>
              <c:strCache>
                <c:ptCount val="1"/>
                <c:pt idx="0">
                  <c:v>25%</c:v>
                </c:pt>
              </c:strCache>
            </c:strRef>
          </c:tx>
          <c:spPr>
            <a:ln w="28575">
              <a:noFill/>
            </a:ln>
          </c:spPr>
          <c:marker>
            <c:symbol val="none"/>
          </c:marker>
          <c:cat>
            <c:strRef>
              <c:f>'DEC 22 Published MOS estimates'!$D$4:$H$4</c:f>
              <c:strCache>
                <c:ptCount val="5"/>
                <c:pt idx="0">
                  <c:v>Sydney MSP</c:v>
                </c:pt>
                <c:pt idx="1">
                  <c:v>Sydney EGP</c:v>
                </c:pt>
                <c:pt idx="2">
                  <c:v>Adelaide MAP</c:v>
                </c:pt>
                <c:pt idx="3">
                  <c:v>Adelaide SEAGas</c:v>
                </c:pt>
                <c:pt idx="4">
                  <c:v>Brisbane RBP</c:v>
                </c:pt>
              </c:strCache>
            </c:strRef>
          </c:cat>
          <c:val>
            <c:numRef>
              <c:f>'DEC 22 Published MOS estimates'!$D$19:$H$19</c:f>
              <c:numCache>
                <c:formatCode>#,##0</c:formatCode>
                <c:ptCount val="5"/>
                <c:pt idx="0">
                  <c:v>-7936</c:v>
                </c:pt>
                <c:pt idx="1">
                  <c:v>1188.6486150000001</c:v>
                </c:pt>
                <c:pt idx="2">
                  <c:v>-833.5</c:v>
                </c:pt>
                <c:pt idx="3">
                  <c:v>-413</c:v>
                </c:pt>
                <c:pt idx="4">
                  <c:v>-818</c:v>
                </c:pt>
              </c:numCache>
            </c:numRef>
          </c:val>
          <c:smooth val="0"/>
          <c:extLst>
            <c:ext xmlns:c16="http://schemas.microsoft.com/office/drawing/2014/chart" uri="{C3380CC4-5D6E-409C-BE32-E72D297353CC}">
              <c16:uniqueId val="{00000000-19B8-4C34-A3F7-D1248307263F}"/>
            </c:ext>
          </c:extLst>
        </c:ser>
        <c:ser>
          <c:idx val="1"/>
          <c:order val="1"/>
          <c:tx>
            <c:strRef>
              <c:f>'DEC 22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'DEC 22 Published MOS estimates'!$D$4:$H$4</c:f>
              <c:strCache>
                <c:ptCount val="5"/>
                <c:pt idx="0">
                  <c:v>Sydney MSP</c:v>
                </c:pt>
                <c:pt idx="1">
                  <c:v>Sydney EGP</c:v>
                </c:pt>
                <c:pt idx="2">
                  <c:v>Adelaide MAP</c:v>
                </c:pt>
                <c:pt idx="3">
                  <c:v>Adelaide SEAGas</c:v>
                </c:pt>
                <c:pt idx="4">
                  <c:v>Brisbane RBP</c:v>
                </c:pt>
              </c:strCache>
            </c:strRef>
          </c:cat>
          <c:val>
            <c:numRef>
              <c:f>'DEC 22 Published MOS estimates'!$D$20:$H$20</c:f>
              <c:numCache>
                <c:formatCode>#,##0</c:formatCode>
                <c:ptCount val="5"/>
                <c:pt idx="0">
                  <c:v>-17012</c:v>
                </c:pt>
                <c:pt idx="1">
                  <c:v>-433.83889500000004</c:v>
                </c:pt>
                <c:pt idx="2">
                  <c:v>-3437</c:v>
                </c:pt>
                <c:pt idx="3">
                  <c:v>-4491.5</c:v>
                </c:pt>
                <c:pt idx="4">
                  <c:v>-3973.5</c:v>
                </c:pt>
              </c:numCache>
            </c:numRef>
          </c:val>
          <c:smooth val="0"/>
          <c:extLst>
            <c:ext xmlns:c16="http://schemas.microsoft.com/office/drawing/2014/chart" uri="{C3380CC4-5D6E-409C-BE32-E72D297353CC}">
              <c16:uniqueId val="{00000001-19B8-4C34-A3F7-D1248307263F}"/>
            </c:ext>
          </c:extLst>
        </c:ser>
        <c:ser>
          <c:idx val="2"/>
          <c:order val="2"/>
          <c:tx>
            <c:strRef>
              <c:f>'DEC 22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'DEC 22 Published MOS estimates'!$D$4:$H$4</c:f>
              <c:strCache>
                <c:ptCount val="5"/>
                <c:pt idx="0">
                  <c:v>Sydney MSP</c:v>
                </c:pt>
                <c:pt idx="1">
                  <c:v>Sydney EGP</c:v>
                </c:pt>
                <c:pt idx="2">
                  <c:v>Adelaide MAP</c:v>
                </c:pt>
                <c:pt idx="3">
                  <c:v>Adelaide SEAGas</c:v>
                </c:pt>
                <c:pt idx="4">
                  <c:v>Brisbane RBP</c:v>
                </c:pt>
              </c:strCache>
            </c:strRef>
          </c:cat>
          <c:val>
            <c:numRef>
              <c:f>'DEC 22 Published MOS estimates'!$D$21:$H$21</c:f>
              <c:numCache>
                <c:formatCode>#,##0</c:formatCode>
                <c:ptCount val="5"/>
                <c:pt idx="0">
                  <c:v>-29451</c:v>
                </c:pt>
                <c:pt idx="1">
                  <c:v>-11956.502469999999</c:v>
                </c:pt>
                <c:pt idx="2">
                  <c:v>-10595</c:v>
                </c:pt>
                <c:pt idx="3">
                  <c:v>-17251</c:v>
                </c:pt>
                <c:pt idx="4">
                  <c:v>-8833</c:v>
                </c:pt>
              </c:numCache>
            </c:numRef>
          </c:val>
          <c:smooth val="0"/>
          <c:extLst>
            <c:ext xmlns:c16="http://schemas.microsoft.com/office/drawing/2014/chart" uri="{C3380CC4-5D6E-409C-BE32-E72D297353CC}">
              <c16:uniqueId val="{00000002-19B8-4C34-A3F7-D1248307263F}"/>
            </c:ext>
          </c:extLst>
        </c:ser>
        <c:ser>
          <c:idx val="3"/>
          <c:order val="3"/>
          <c:tx>
            <c:strRef>
              <c:f>'DEC 22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'DEC 22 Published MOS estimates'!$D$4:$H$4</c:f>
              <c:strCache>
                <c:ptCount val="5"/>
                <c:pt idx="0">
                  <c:v>Sydney MSP</c:v>
                </c:pt>
                <c:pt idx="1">
                  <c:v>Sydney EGP</c:v>
                </c:pt>
                <c:pt idx="2">
                  <c:v>Adelaide MAP</c:v>
                </c:pt>
                <c:pt idx="3">
                  <c:v>Adelaide SEAGas</c:v>
                </c:pt>
                <c:pt idx="4">
                  <c:v>Brisbane RBP</c:v>
                </c:pt>
              </c:strCache>
            </c:strRef>
          </c:cat>
          <c:val>
            <c:numRef>
              <c:f>'DEC 22 Published MOS estimates'!$D$22:$H$22</c:f>
              <c:numCache>
                <c:formatCode>#,##0</c:formatCode>
                <c:ptCount val="5"/>
                <c:pt idx="0">
                  <c:v>-3235.3548387096776</c:v>
                </c:pt>
                <c:pt idx="1">
                  <c:v>2017.1609722580631</c:v>
                </c:pt>
                <c:pt idx="2">
                  <c:v>850.45161290322585</c:v>
                </c:pt>
                <c:pt idx="3">
                  <c:v>-982.90322580645159</c:v>
                </c:pt>
                <c:pt idx="4">
                  <c:v>357.25806451612902</c:v>
                </c:pt>
              </c:numCache>
            </c:numRef>
          </c:val>
          <c:smooth val="0"/>
          <c:extLst>
            <c:ext xmlns:c16="http://schemas.microsoft.com/office/drawing/2014/chart" uri="{C3380CC4-5D6E-409C-BE32-E72D297353CC}">
              <c16:uniqueId val="{00000003-19B8-4C34-A3F7-D1248307263F}"/>
            </c:ext>
          </c:extLst>
        </c:ser>
        <c:ser>
          <c:idx val="4"/>
          <c:order val="4"/>
          <c:tx>
            <c:strRef>
              <c:f>'DEC 22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'DEC 22 Published MOS estimates'!$D$4:$H$4</c:f>
              <c:strCache>
                <c:ptCount val="5"/>
                <c:pt idx="0">
                  <c:v>Sydney MSP</c:v>
                </c:pt>
                <c:pt idx="1">
                  <c:v>Sydney EGP</c:v>
                </c:pt>
                <c:pt idx="2">
                  <c:v>Adelaide MAP</c:v>
                </c:pt>
                <c:pt idx="3">
                  <c:v>Adelaide SEAGas</c:v>
                </c:pt>
                <c:pt idx="4">
                  <c:v>Brisbane RBP</c:v>
                </c:pt>
              </c:strCache>
            </c:strRef>
          </c:cat>
          <c:val>
            <c:numRef>
              <c:f>'DEC 22 Published MOS estimates'!$D$26:$H$26</c:f>
              <c:numCache>
                <c:formatCode>#,##0</c:formatCode>
                <c:ptCount val="5"/>
                <c:pt idx="0">
                  <c:v>-3247</c:v>
                </c:pt>
                <c:pt idx="1">
                  <c:v>1984.47461</c:v>
                </c:pt>
                <c:pt idx="2">
                  <c:v>741</c:v>
                </c:pt>
                <c:pt idx="3">
                  <c:v>20</c:v>
                </c:pt>
                <c:pt idx="4">
                  <c:v>723</c:v>
                </c:pt>
              </c:numCache>
            </c:numRef>
          </c:val>
          <c:smooth val="0"/>
          <c:extLst>
            <c:ext xmlns:c16="http://schemas.microsoft.com/office/drawing/2014/chart" uri="{C3380CC4-5D6E-409C-BE32-E72D297353CC}">
              <c16:uniqueId val="{00000004-19B8-4C34-A3F7-D1248307263F}"/>
            </c:ext>
          </c:extLst>
        </c:ser>
        <c:ser>
          <c:idx val="5"/>
          <c:order val="5"/>
          <c:tx>
            <c:strRef>
              <c:f>'DEC 22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'DEC 22 Published MOS estimates'!$D$4:$H$4</c:f>
              <c:strCache>
                <c:ptCount val="5"/>
                <c:pt idx="0">
                  <c:v>Sydney MSP</c:v>
                </c:pt>
                <c:pt idx="1">
                  <c:v>Sydney EGP</c:v>
                </c:pt>
                <c:pt idx="2">
                  <c:v>Adelaide MAP</c:v>
                </c:pt>
                <c:pt idx="3">
                  <c:v>Adelaide SEAGas</c:v>
                </c:pt>
                <c:pt idx="4">
                  <c:v>Brisbane RBP</c:v>
                </c:pt>
              </c:strCache>
            </c:strRef>
          </c:cat>
          <c:val>
            <c:numRef>
              <c:f>'DEC 22 Published MOS estimates'!$D$15:$H$15</c:f>
              <c:numCache>
                <c:formatCode>#,##0</c:formatCode>
                <c:ptCount val="5"/>
                <c:pt idx="0">
                  <c:v>22771</c:v>
                </c:pt>
                <c:pt idx="1">
                  <c:v>8979.4087099999997</c:v>
                </c:pt>
                <c:pt idx="2">
                  <c:v>16885</c:v>
                </c:pt>
                <c:pt idx="3">
                  <c:v>519</c:v>
                </c:pt>
                <c:pt idx="4">
                  <c:v>5961</c:v>
                </c:pt>
              </c:numCache>
            </c:numRef>
          </c:val>
          <c:smooth val="0"/>
          <c:extLst>
            <c:ext xmlns:c16="http://schemas.microsoft.com/office/drawing/2014/chart" uri="{C3380CC4-5D6E-409C-BE32-E72D297353CC}">
              <c16:uniqueId val="{00000005-19B8-4C34-A3F7-D1248307263F}"/>
            </c:ext>
          </c:extLst>
        </c:ser>
        <c:ser>
          <c:idx val="10"/>
          <c:order val="6"/>
          <c:tx>
            <c:strRef>
              <c:f>'DEC 22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'DEC 22 Published MOS estimates'!$D$4:$H$4</c:f>
              <c:strCache>
                <c:ptCount val="5"/>
                <c:pt idx="0">
                  <c:v>Sydney MSP</c:v>
                </c:pt>
                <c:pt idx="1">
                  <c:v>Sydney EGP</c:v>
                </c:pt>
                <c:pt idx="2">
                  <c:v>Adelaide MAP</c:v>
                </c:pt>
                <c:pt idx="3">
                  <c:v>Adelaide SEAGas</c:v>
                </c:pt>
                <c:pt idx="4">
                  <c:v>Brisbane RBP</c:v>
                </c:pt>
              </c:strCache>
            </c:strRef>
          </c:cat>
          <c:val>
            <c:numRef>
              <c:f>'DEC 22 Published MOS estimates'!$D$16:$H$16</c:f>
              <c:numCache>
                <c:formatCode>#,##0</c:formatCode>
                <c:ptCount val="5"/>
                <c:pt idx="0">
                  <c:v>9946</c:v>
                </c:pt>
                <c:pt idx="1">
                  <c:v>6009.0733849999997</c:v>
                </c:pt>
                <c:pt idx="2">
                  <c:v>6090</c:v>
                </c:pt>
                <c:pt idx="3">
                  <c:v>237</c:v>
                </c:pt>
                <c:pt idx="4">
                  <c:v>3574</c:v>
                </c:pt>
              </c:numCache>
            </c:numRef>
          </c:val>
          <c:smooth val="0"/>
          <c:extLst>
            <c:ext xmlns:c16="http://schemas.microsoft.com/office/drawing/2014/chart" uri="{C3380CC4-5D6E-409C-BE32-E72D297353CC}">
              <c16:uniqueId val="{00000006-19B8-4C34-A3F7-D1248307263F}"/>
            </c:ext>
          </c:extLst>
        </c:ser>
        <c:ser>
          <c:idx val="11"/>
          <c:order val="7"/>
          <c:tx>
            <c:strRef>
              <c:f>'DEC 22 Published MOS estimates'!$C$17</c:f>
              <c:strCache>
                <c:ptCount val="1"/>
                <c:pt idx="0">
                  <c:v>75%</c:v>
                </c:pt>
              </c:strCache>
            </c:strRef>
          </c:tx>
          <c:spPr>
            <a:ln w="28575">
              <a:noFill/>
            </a:ln>
          </c:spPr>
          <c:marker>
            <c:symbol val="none"/>
          </c:marker>
          <c:cat>
            <c:strRef>
              <c:f>'DEC 22 Published MOS estimates'!$D$4:$H$4</c:f>
              <c:strCache>
                <c:ptCount val="5"/>
                <c:pt idx="0">
                  <c:v>Sydney MSP</c:v>
                </c:pt>
                <c:pt idx="1">
                  <c:v>Sydney EGP</c:v>
                </c:pt>
                <c:pt idx="2">
                  <c:v>Adelaide MAP</c:v>
                </c:pt>
                <c:pt idx="3">
                  <c:v>Adelaide SEAGas</c:v>
                </c:pt>
                <c:pt idx="4">
                  <c:v>Brisbane RBP</c:v>
                </c:pt>
              </c:strCache>
            </c:strRef>
          </c:cat>
          <c:val>
            <c:numRef>
              <c:f>'DEC 22 Published MOS estimates'!$D$17:$H$17</c:f>
              <c:numCache>
                <c:formatCode>#,##0</c:formatCode>
                <c:ptCount val="5"/>
                <c:pt idx="0">
                  <c:v>1596.5</c:v>
                </c:pt>
                <c:pt idx="1">
                  <c:v>3337.2222650000003</c:v>
                </c:pt>
                <c:pt idx="2">
                  <c:v>2021.5</c:v>
                </c:pt>
                <c:pt idx="3">
                  <c:v>55.5</c:v>
                </c:pt>
                <c:pt idx="4">
                  <c:v>1933</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'DEC 22 Published MOS estimates'!$K$4</c:f>
              <c:strCache>
                <c:ptCount val="1"/>
                <c:pt idx="0">
                  <c:v>Sydney MSP</c:v>
                </c:pt>
              </c:strCache>
            </c:strRef>
          </c:tx>
          <c:spPr>
            <a:ln w="25400">
              <a:solidFill>
                <a:srgbClr val="00FFFF"/>
              </a:solidFill>
              <a:prstDash val="solid"/>
            </a:ln>
          </c:spPr>
          <c:marker>
            <c:symbol val="none"/>
          </c:marker>
          <c:val>
            <c:numRef>
              <c:f>'DEC 22 Published MOS estimates'!$K$5:$K$35</c:f>
              <c:numCache>
                <c:formatCode>#,##0</c:formatCode>
                <c:ptCount val="31"/>
                <c:pt idx="0">
                  <c:v>22771</c:v>
                </c:pt>
                <c:pt idx="1">
                  <c:v>12482</c:v>
                </c:pt>
                <c:pt idx="2">
                  <c:v>7410</c:v>
                </c:pt>
                <c:pt idx="3">
                  <c:v>6489</c:v>
                </c:pt>
                <c:pt idx="4">
                  <c:v>5620</c:v>
                </c:pt>
                <c:pt idx="5">
                  <c:v>4241</c:v>
                </c:pt>
                <c:pt idx="6">
                  <c:v>2411</c:v>
                </c:pt>
                <c:pt idx="7">
                  <c:v>1904</c:v>
                </c:pt>
                <c:pt idx="8">
                  <c:v>1289</c:v>
                </c:pt>
                <c:pt idx="9">
                  <c:v>-300</c:v>
                </c:pt>
                <c:pt idx="10">
                  <c:v>-652</c:v>
                </c:pt>
                <c:pt idx="11">
                  <c:v>-1245</c:v>
                </c:pt>
                <c:pt idx="12">
                  <c:v>-1550</c:v>
                </c:pt>
                <c:pt idx="13">
                  <c:v>-2293</c:v>
                </c:pt>
                <c:pt idx="14">
                  <c:v>-3009</c:v>
                </c:pt>
                <c:pt idx="15">
                  <c:v>-3247</c:v>
                </c:pt>
                <c:pt idx="16">
                  <c:v>-3816</c:v>
                </c:pt>
                <c:pt idx="17">
                  <c:v>-4125</c:v>
                </c:pt>
                <c:pt idx="18">
                  <c:v>-4848</c:v>
                </c:pt>
                <c:pt idx="19">
                  <c:v>-5638</c:v>
                </c:pt>
                <c:pt idx="20">
                  <c:v>-6251</c:v>
                </c:pt>
                <c:pt idx="21">
                  <c:v>-7102</c:v>
                </c:pt>
                <c:pt idx="22">
                  <c:v>-7585</c:v>
                </c:pt>
                <c:pt idx="23">
                  <c:v>-8287</c:v>
                </c:pt>
                <c:pt idx="24">
                  <c:v>-8575</c:v>
                </c:pt>
                <c:pt idx="25">
                  <c:v>-9154</c:v>
                </c:pt>
                <c:pt idx="26">
                  <c:v>-11092</c:v>
                </c:pt>
                <c:pt idx="27">
                  <c:v>-12669</c:v>
                </c:pt>
                <c:pt idx="28">
                  <c:v>-15306</c:v>
                </c:pt>
                <c:pt idx="29">
                  <c:v>-18718</c:v>
                </c:pt>
                <c:pt idx="30">
                  <c:v>-29451</c:v>
                </c:pt>
              </c:numCache>
            </c:numRef>
          </c:val>
          <c:smooth val="1"/>
          <c:extLst>
            <c:ext xmlns:c16="http://schemas.microsoft.com/office/drawing/2014/chart" uri="{C3380CC4-5D6E-409C-BE32-E72D297353CC}">
              <c16:uniqueId val="{00000000-5753-48B0-876B-518DDA461ADA}"/>
            </c:ext>
          </c:extLst>
        </c:ser>
        <c:ser>
          <c:idx val="1"/>
          <c:order val="1"/>
          <c:tx>
            <c:strRef>
              <c:f>'DEC 22 Published MOS estimates'!$L$4</c:f>
              <c:strCache>
                <c:ptCount val="1"/>
                <c:pt idx="0">
                  <c:v>Sydney EGP</c:v>
                </c:pt>
              </c:strCache>
            </c:strRef>
          </c:tx>
          <c:spPr>
            <a:ln w="25400">
              <a:solidFill>
                <a:srgbClr val="0000FF"/>
              </a:solidFill>
              <a:prstDash val="solid"/>
            </a:ln>
          </c:spPr>
          <c:marker>
            <c:symbol val="none"/>
          </c:marker>
          <c:val>
            <c:numRef>
              <c:f>'DEC 22 Published MOS estimates'!$L$5:$L$35</c:f>
              <c:numCache>
                <c:formatCode>#,##0</c:formatCode>
                <c:ptCount val="31"/>
                <c:pt idx="0">
                  <c:v>8979.4087099999997</c:v>
                </c:pt>
                <c:pt idx="1">
                  <c:v>6228.4780099999998</c:v>
                </c:pt>
                <c:pt idx="2">
                  <c:v>5789.6687599999996</c:v>
                </c:pt>
                <c:pt idx="3">
                  <c:v>4852.8204999999998</c:v>
                </c:pt>
                <c:pt idx="4">
                  <c:v>4421.9056600000004</c:v>
                </c:pt>
                <c:pt idx="5">
                  <c:v>4053.3293399999998</c:v>
                </c:pt>
                <c:pt idx="6">
                  <c:v>3822.0359699999999</c:v>
                </c:pt>
                <c:pt idx="7">
                  <c:v>3494.9996900000001</c:v>
                </c:pt>
                <c:pt idx="8">
                  <c:v>3179.4448400000001</c:v>
                </c:pt>
                <c:pt idx="9">
                  <c:v>2798.53737</c:v>
                </c:pt>
                <c:pt idx="10">
                  <c:v>2546.96713</c:v>
                </c:pt>
                <c:pt idx="11">
                  <c:v>2500.1562199999998</c:v>
                </c:pt>
                <c:pt idx="12">
                  <c:v>2385.99964</c:v>
                </c:pt>
                <c:pt idx="13">
                  <c:v>2213.4274500000001</c:v>
                </c:pt>
                <c:pt idx="14">
                  <c:v>2149.4868000000001</c:v>
                </c:pt>
                <c:pt idx="15">
                  <c:v>1984.47461</c:v>
                </c:pt>
                <c:pt idx="16">
                  <c:v>1823.2851599999999</c:v>
                </c:pt>
                <c:pt idx="17">
                  <c:v>1704.3054</c:v>
                </c:pt>
                <c:pt idx="18">
                  <c:v>1602.9176500000001</c:v>
                </c:pt>
                <c:pt idx="19">
                  <c:v>1561.6537800000001</c:v>
                </c:pt>
                <c:pt idx="20">
                  <c:v>1495.5649000000001</c:v>
                </c:pt>
                <c:pt idx="21">
                  <c:v>1381.2133799999999</c:v>
                </c:pt>
                <c:pt idx="22">
                  <c:v>1274.10779</c:v>
                </c:pt>
                <c:pt idx="23">
                  <c:v>1103.1894400000001</c:v>
                </c:pt>
                <c:pt idx="24">
                  <c:v>934.87356</c:v>
                </c:pt>
                <c:pt idx="25">
                  <c:v>576.30273</c:v>
                </c:pt>
                <c:pt idx="26">
                  <c:v>393.40167000000002</c:v>
                </c:pt>
                <c:pt idx="27">
                  <c:v>104.21424</c:v>
                </c:pt>
                <c:pt idx="28">
                  <c:v>-252.45316</c:v>
                </c:pt>
                <c:pt idx="29">
                  <c:v>-615.22463000000005</c:v>
                </c:pt>
                <c:pt idx="30">
                  <c:v>-11956.502469999999</c:v>
                </c:pt>
              </c:numCache>
            </c:numRef>
          </c:val>
          <c:smooth val="1"/>
          <c:extLst>
            <c:ext xmlns:c16="http://schemas.microsoft.com/office/drawing/2014/chart" uri="{C3380CC4-5D6E-409C-BE32-E72D297353CC}">
              <c16:uniqueId val="{00000001-5753-48B0-876B-518DDA461ADA}"/>
            </c:ext>
          </c:extLst>
        </c:ser>
        <c:ser>
          <c:idx val="2"/>
          <c:order val="2"/>
          <c:tx>
            <c:strRef>
              <c:f>'DEC 22 Published MOS estimates'!$M$4</c:f>
              <c:strCache>
                <c:ptCount val="1"/>
                <c:pt idx="0">
                  <c:v>Adelaide MAP</c:v>
                </c:pt>
              </c:strCache>
            </c:strRef>
          </c:tx>
          <c:spPr>
            <a:ln w="25400">
              <a:solidFill>
                <a:srgbClr val="FFC322"/>
              </a:solidFill>
              <a:prstDash val="solid"/>
            </a:ln>
          </c:spPr>
          <c:marker>
            <c:symbol val="none"/>
          </c:marker>
          <c:val>
            <c:numRef>
              <c:f>'DEC 22 Published MOS estimates'!$M$5:$M$35</c:f>
              <c:numCache>
                <c:formatCode>#,##0</c:formatCode>
                <c:ptCount val="31"/>
                <c:pt idx="0">
                  <c:v>16885</c:v>
                </c:pt>
                <c:pt idx="1">
                  <c:v>7195</c:v>
                </c:pt>
                <c:pt idx="2">
                  <c:v>4985</c:v>
                </c:pt>
                <c:pt idx="3">
                  <c:v>3372</c:v>
                </c:pt>
                <c:pt idx="4">
                  <c:v>2988</c:v>
                </c:pt>
                <c:pt idx="5">
                  <c:v>2713</c:v>
                </c:pt>
                <c:pt idx="6">
                  <c:v>2322</c:v>
                </c:pt>
                <c:pt idx="7">
                  <c:v>2092</c:v>
                </c:pt>
                <c:pt idx="8">
                  <c:v>1951</c:v>
                </c:pt>
                <c:pt idx="9">
                  <c:v>1754</c:v>
                </c:pt>
                <c:pt idx="10">
                  <c:v>1698</c:v>
                </c:pt>
                <c:pt idx="11">
                  <c:v>1446</c:v>
                </c:pt>
                <c:pt idx="12">
                  <c:v>1343</c:v>
                </c:pt>
                <c:pt idx="13">
                  <c:v>1035</c:v>
                </c:pt>
                <c:pt idx="14">
                  <c:v>902</c:v>
                </c:pt>
                <c:pt idx="15">
                  <c:v>741</c:v>
                </c:pt>
                <c:pt idx="16">
                  <c:v>585</c:v>
                </c:pt>
                <c:pt idx="17">
                  <c:v>468</c:v>
                </c:pt>
                <c:pt idx="18">
                  <c:v>137</c:v>
                </c:pt>
                <c:pt idx="19">
                  <c:v>-1</c:v>
                </c:pt>
                <c:pt idx="20">
                  <c:v>-286</c:v>
                </c:pt>
                <c:pt idx="21">
                  <c:v>-471</c:v>
                </c:pt>
                <c:pt idx="22">
                  <c:v>-684</c:v>
                </c:pt>
                <c:pt idx="23">
                  <c:v>-983</c:v>
                </c:pt>
                <c:pt idx="24">
                  <c:v>-1568</c:v>
                </c:pt>
                <c:pt idx="25">
                  <c:v>-1820</c:v>
                </c:pt>
                <c:pt idx="26">
                  <c:v>-2260</c:v>
                </c:pt>
                <c:pt idx="27">
                  <c:v>-2706</c:v>
                </c:pt>
                <c:pt idx="28">
                  <c:v>-3136</c:v>
                </c:pt>
                <c:pt idx="29">
                  <c:v>-3738</c:v>
                </c:pt>
                <c:pt idx="30">
                  <c:v>-10595</c:v>
                </c:pt>
              </c:numCache>
            </c:numRef>
          </c:val>
          <c:smooth val="1"/>
          <c:extLst>
            <c:ext xmlns:c16="http://schemas.microsoft.com/office/drawing/2014/chart" uri="{C3380CC4-5D6E-409C-BE32-E72D297353CC}">
              <c16:uniqueId val="{00000002-5753-48B0-876B-518DDA461ADA}"/>
            </c:ext>
          </c:extLst>
        </c:ser>
        <c:ser>
          <c:idx val="3"/>
          <c:order val="3"/>
          <c:tx>
            <c:strRef>
              <c:f>'DEC 22 Published MOS estimates'!$N$4</c:f>
              <c:strCache>
                <c:ptCount val="1"/>
                <c:pt idx="0">
                  <c:v>Adelaide SEAGas</c:v>
                </c:pt>
              </c:strCache>
            </c:strRef>
          </c:tx>
          <c:spPr>
            <a:ln w="25400">
              <a:solidFill>
                <a:srgbClr val="FF6600"/>
              </a:solidFill>
              <a:prstDash val="solid"/>
            </a:ln>
          </c:spPr>
          <c:marker>
            <c:symbol val="none"/>
          </c:marker>
          <c:val>
            <c:numRef>
              <c:f>'DEC 22 Published MOS estimates'!$N$5:$N$35</c:f>
              <c:numCache>
                <c:formatCode>#,##0</c:formatCode>
                <c:ptCount val="31"/>
                <c:pt idx="0">
                  <c:v>519</c:v>
                </c:pt>
                <c:pt idx="1">
                  <c:v>292</c:v>
                </c:pt>
                <c:pt idx="2">
                  <c:v>182</c:v>
                </c:pt>
                <c:pt idx="3">
                  <c:v>101</c:v>
                </c:pt>
                <c:pt idx="4">
                  <c:v>85</c:v>
                </c:pt>
                <c:pt idx="5">
                  <c:v>67</c:v>
                </c:pt>
                <c:pt idx="6">
                  <c:v>62</c:v>
                </c:pt>
                <c:pt idx="7">
                  <c:v>57</c:v>
                </c:pt>
                <c:pt idx="8">
                  <c:v>54</c:v>
                </c:pt>
                <c:pt idx="9">
                  <c:v>50</c:v>
                </c:pt>
                <c:pt idx="10">
                  <c:v>45</c:v>
                </c:pt>
                <c:pt idx="11">
                  <c:v>40</c:v>
                </c:pt>
                <c:pt idx="12">
                  <c:v>35</c:v>
                </c:pt>
                <c:pt idx="13">
                  <c:v>34</c:v>
                </c:pt>
                <c:pt idx="14">
                  <c:v>31</c:v>
                </c:pt>
                <c:pt idx="15">
                  <c:v>20</c:v>
                </c:pt>
                <c:pt idx="16">
                  <c:v>15</c:v>
                </c:pt>
                <c:pt idx="17">
                  <c:v>2</c:v>
                </c:pt>
                <c:pt idx="18">
                  <c:v>-68</c:v>
                </c:pt>
                <c:pt idx="19">
                  <c:v>-102</c:v>
                </c:pt>
                <c:pt idx="20">
                  <c:v>-139</c:v>
                </c:pt>
                <c:pt idx="21">
                  <c:v>-247</c:v>
                </c:pt>
                <c:pt idx="22">
                  <c:v>-321</c:v>
                </c:pt>
                <c:pt idx="23">
                  <c:v>-505</c:v>
                </c:pt>
                <c:pt idx="24">
                  <c:v>-627</c:v>
                </c:pt>
                <c:pt idx="25">
                  <c:v>-882</c:v>
                </c:pt>
                <c:pt idx="26">
                  <c:v>-1288</c:v>
                </c:pt>
                <c:pt idx="27">
                  <c:v>-1748</c:v>
                </c:pt>
                <c:pt idx="28">
                  <c:v>-3956</c:v>
                </c:pt>
                <c:pt idx="29">
                  <c:v>-5027</c:v>
                </c:pt>
                <c:pt idx="30">
                  <c:v>-17251</c:v>
                </c:pt>
              </c:numCache>
            </c:numRef>
          </c:val>
          <c:smooth val="1"/>
          <c:extLst>
            <c:ext xmlns:c16="http://schemas.microsoft.com/office/drawing/2014/chart" uri="{C3380CC4-5D6E-409C-BE32-E72D297353CC}">
              <c16:uniqueId val="{00000003-5753-48B0-876B-518DDA461ADA}"/>
            </c:ext>
          </c:extLst>
        </c:ser>
        <c:ser>
          <c:idx val="4"/>
          <c:order val="4"/>
          <c:tx>
            <c:strRef>
              <c:f>'DEC 22 Published MOS estimates'!$O$4</c:f>
              <c:strCache>
                <c:ptCount val="1"/>
                <c:pt idx="0">
                  <c:v>Brisbane RBP</c:v>
                </c:pt>
              </c:strCache>
            </c:strRef>
          </c:tx>
          <c:marker>
            <c:symbol val="none"/>
          </c:marker>
          <c:val>
            <c:numRef>
              <c:f>'DEC 22 Published MOS estimates'!$O$5:$O$35</c:f>
              <c:numCache>
                <c:formatCode>#,##0</c:formatCode>
                <c:ptCount val="31"/>
                <c:pt idx="0">
                  <c:v>5961</c:v>
                </c:pt>
                <c:pt idx="1">
                  <c:v>3837</c:v>
                </c:pt>
                <c:pt idx="2">
                  <c:v>3311</c:v>
                </c:pt>
                <c:pt idx="3">
                  <c:v>3169</c:v>
                </c:pt>
                <c:pt idx="4">
                  <c:v>2895</c:v>
                </c:pt>
                <c:pt idx="5">
                  <c:v>2686</c:v>
                </c:pt>
                <c:pt idx="6">
                  <c:v>2294</c:v>
                </c:pt>
                <c:pt idx="7">
                  <c:v>1974</c:v>
                </c:pt>
                <c:pt idx="8">
                  <c:v>1892</c:v>
                </c:pt>
                <c:pt idx="9">
                  <c:v>1745</c:v>
                </c:pt>
                <c:pt idx="10">
                  <c:v>1621</c:v>
                </c:pt>
                <c:pt idx="11">
                  <c:v>1364</c:v>
                </c:pt>
                <c:pt idx="12">
                  <c:v>1287</c:v>
                </c:pt>
                <c:pt idx="13">
                  <c:v>967</c:v>
                </c:pt>
                <c:pt idx="14">
                  <c:v>865</c:v>
                </c:pt>
                <c:pt idx="15">
                  <c:v>723</c:v>
                </c:pt>
                <c:pt idx="16">
                  <c:v>508</c:v>
                </c:pt>
                <c:pt idx="17">
                  <c:v>409</c:v>
                </c:pt>
                <c:pt idx="18">
                  <c:v>173</c:v>
                </c:pt>
                <c:pt idx="19">
                  <c:v>0</c:v>
                </c:pt>
                <c:pt idx="20">
                  <c:v>-162</c:v>
                </c:pt>
                <c:pt idx="21">
                  <c:v>-549</c:v>
                </c:pt>
                <c:pt idx="22">
                  <c:v>-592</c:v>
                </c:pt>
                <c:pt idx="23">
                  <c:v>-1044</c:v>
                </c:pt>
                <c:pt idx="24">
                  <c:v>-1362</c:v>
                </c:pt>
                <c:pt idx="25">
                  <c:v>-1625</c:v>
                </c:pt>
                <c:pt idx="26">
                  <c:v>-1916</c:v>
                </c:pt>
                <c:pt idx="27">
                  <c:v>-2576</c:v>
                </c:pt>
                <c:pt idx="28">
                  <c:v>-3620</c:v>
                </c:pt>
                <c:pt idx="29">
                  <c:v>-4327</c:v>
                </c:pt>
                <c:pt idx="30">
                  <c:v>-8833</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'JAN 23 Published MOS estimates'!$C$19</c:f>
              <c:strCache>
                <c:ptCount val="1"/>
                <c:pt idx="0">
                  <c:v>25%</c:v>
                </c:pt>
              </c:strCache>
            </c:strRef>
          </c:tx>
          <c:spPr>
            <a:ln w="28575">
              <a:noFill/>
            </a:ln>
          </c:spPr>
          <c:marker>
            <c:symbol val="none"/>
          </c:marker>
          <c:cat>
            <c:strRef>
              <c:f>'JAN 23 Published MOS estimates'!$D$4:$H$4</c:f>
              <c:strCache>
                <c:ptCount val="5"/>
                <c:pt idx="0">
                  <c:v>Sydney MSP</c:v>
                </c:pt>
                <c:pt idx="1">
                  <c:v>Sydney EGP</c:v>
                </c:pt>
                <c:pt idx="2">
                  <c:v>Adelaide MAP</c:v>
                </c:pt>
                <c:pt idx="3">
                  <c:v>Adelaide SEAGas</c:v>
                </c:pt>
                <c:pt idx="4">
                  <c:v>Brisbane RBP</c:v>
                </c:pt>
              </c:strCache>
            </c:strRef>
          </c:cat>
          <c:val>
            <c:numRef>
              <c:f>'JAN 23 Published MOS estimates'!$D$19:$H$19</c:f>
              <c:numCache>
                <c:formatCode>#,##0</c:formatCode>
                <c:ptCount val="5"/>
                <c:pt idx="0">
                  <c:v>-6814.5</c:v>
                </c:pt>
                <c:pt idx="1">
                  <c:v>763.92630000000008</c:v>
                </c:pt>
                <c:pt idx="2">
                  <c:v>-2007.5</c:v>
                </c:pt>
                <c:pt idx="3">
                  <c:v>-586.5</c:v>
                </c:pt>
                <c:pt idx="4">
                  <c:v>-2155.5</c:v>
                </c:pt>
              </c:numCache>
            </c:numRef>
          </c:val>
          <c:smooth val="0"/>
          <c:extLst>
            <c:ext xmlns:c16="http://schemas.microsoft.com/office/drawing/2014/chart" uri="{C3380CC4-5D6E-409C-BE32-E72D297353CC}">
              <c16:uniqueId val="{00000000-14AF-47D2-8222-FBDCFB7C1040}"/>
            </c:ext>
          </c:extLst>
        </c:ser>
        <c:ser>
          <c:idx val="1"/>
          <c:order val="1"/>
          <c:tx>
            <c:strRef>
              <c:f>'JAN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'JAN 23 Published MOS estimates'!$D$4:$H$4</c:f>
              <c:strCache>
                <c:ptCount val="5"/>
                <c:pt idx="0">
                  <c:v>Sydney MSP</c:v>
                </c:pt>
                <c:pt idx="1">
                  <c:v>Sydney EGP</c:v>
                </c:pt>
                <c:pt idx="2">
                  <c:v>Adelaide MAP</c:v>
                </c:pt>
                <c:pt idx="3">
                  <c:v>Adelaide SEAGas</c:v>
                </c:pt>
                <c:pt idx="4">
                  <c:v>Brisbane RBP</c:v>
                </c:pt>
              </c:strCache>
            </c:strRef>
          </c:cat>
          <c:val>
            <c:numRef>
              <c:f>'JAN 23 Published MOS estimates'!$D$20:$H$20</c:f>
              <c:numCache>
                <c:formatCode>#,##0</c:formatCode>
                <c:ptCount val="5"/>
                <c:pt idx="0">
                  <c:v>-14334</c:v>
                </c:pt>
                <c:pt idx="1">
                  <c:v>125.98456499999999</c:v>
                </c:pt>
                <c:pt idx="2">
                  <c:v>-3387.5</c:v>
                </c:pt>
                <c:pt idx="3">
                  <c:v>-2220</c:v>
                </c:pt>
                <c:pt idx="4">
                  <c:v>-4628</c:v>
                </c:pt>
              </c:numCache>
            </c:numRef>
          </c:val>
          <c:smooth val="0"/>
          <c:extLst>
            <c:ext xmlns:c16="http://schemas.microsoft.com/office/drawing/2014/chart" uri="{C3380CC4-5D6E-409C-BE32-E72D297353CC}">
              <c16:uniqueId val="{00000001-14AF-47D2-8222-FBDCFB7C1040}"/>
            </c:ext>
          </c:extLst>
        </c:ser>
        <c:ser>
          <c:idx val="2"/>
          <c:order val="2"/>
          <c:tx>
            <c:strRef>
              <c:f>'JAN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'JAN 23 Published MOS estimates'!$D$4:$H$4</c:f>
              <c:strCache>
                <c:ptCount val="5"/>
                <c:pt idx="0">
                  <c:v>Sydney MSP</c:v>
                </c:pt>
                <c:pt idx="1">
                  <c:v>Sydney EGP</c:v>
                </c:pt>
                <c:pt idx="2">
                  <c:v>Adelaide MAP</c:v>
                </c:pt>
                <c:pt idx="3">
                  <c:v>Adelaide SEAGas</c:v>
                </c:pt>
                <c:pt idx="4">
                  <c:v>Brisbane RBP</c:v>
                </c:pt>
              </c:strCache>
            </c:strRef>
          </c:cat>
          <c:val>
            <c:numRef>
              <c:f>'JAN 23 Published MOS estimates'!$D$21:$H$21</c:f>
              <c:numCache>
                <c:formatCode>#,##0</c:formatCode>
                <c:ptCount val="5"/>
                <c:pt idx="0">
                  <c:v>-39222</c:v>
                </c:pt>
                <c:pt idx="1">
                  <c:v>-1111.10331</c:v>
                </c:pt>
                <c:pt idx="2">
                  <c:v>-10302</c:v>
                </c:pt>
                <c:pt idx="3">
                  <c:v>-6152</c:v>
                </c:pt>
                <c:pt idx="4">
                  <c:v>-9387</c:v>
                </c:pt>
              </c:numCache>
            </c:numRef>
          </c:val>
          <c:smooth val="0"/>
          <c:extLst>
            <c:ext xmlns:c16="http://schemas.microsoft.com/office/drawing/2014/chart" uri="{C3380CC4-5D6E-409C-BE32-E72D297353CC}">
              <c16:uniqueId val="{00000002-14AF-47D2-8222-FBDCFB7C1040}"/>
            </c:ext>
          </c:extLst>
        </c:ser>
        <c:ser>
          <c:idx val="3"/>
          <c:order val="3"/>
          <c:tx>
            <c:strRef>
              <c:f>'JAN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'JAN 23 Published MOS estimates'!$D$4:$H$4</c:f>
              <c:strCache>
                <c:ptCount val="5"/>
                <c:pt idx="0">
                  <c:v>Sydney MSP</c:v>
                </c:pt>
                <c:pt idx="1">
                  <c:v>Sydney EGP</c:v>
                </c:pt>
                <c:pt idx="2">
                  <c:v>Adelaide MAP</c:v>
                </c:pt>
                <c:pt idx="3">
                  <c:v>Adelaide SEAGas</c:v>
                </c:pt>
                <c:pt idx="4">
                  <c:v>Brisbane RBP</c:v>
                </c:pt>
              </c:strCache>
            </c:strRef>
          </c:cat>
          <c:val>
            <c:numRef>
              <c:f>'JAN 23 Published MOS estimates'!$D$22:$H$22</c:f>
              <c:numCache>
                <c:formatCode>#,##0</c:formatCode>
                <c:ptCount val="5"/>
                <c:pt idx="0">
                  <c:v>-3363.1612903225805</c:v>
                </c:pt>
                <c:pt idx="1">
                  <c:v>1933.5057351612902</c:v>
                </c:pt>
                <c:pt idx="2">
                  <c:v>-417.90322580645159</c:v>
                </c:pt>
                <c:pt idx="3">
                  <c:v>-476.87096774193549</c:v>
                </c:pt>
                <c:pt idx="4">
                  <c:v>-467.12903225806451</c:v>
                </c:pt>
              </c:numCache>
            </c:numRef>
          </c:val>
          <c:smooth val="0"/>
          <c:extLst>
            <c:ext xmlns:c16="http://schemas.microsoft.com/office/drawing/2014/chart" uri="{C3380CC4-5D6E-409C-BE32-E72D297353CC}">
              <c16:uniqueId val="{00000003-14AF-47D2-8222-FBDCFB7C1040}"/>
            </c:ext>
          </c:extLst>
        </c:ser>
        <c:ser>
          <c:idx val="4"/>
          <c:order val="4"/>
          <c:tx>
            <c:strRef>
              <c:f>'JAN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'JAN 23 Published MOS estimates'!$D$4:$H$4</c:f>
              <c:strCache>
                <c:ptCount val="5"/>
                <c:pt idx="0">
                  <c:v>Sydney MSP</c:v>
                </c:pt>
                <c:pt idx="1">
                  <c:v>Sydney EGP</c:v>
                </c:pt>
                <c:pt idx="2">
                  <c:v>Adelaide MAP</c:v>
                </c:pt>
                <c:pt idx="3">
                  <c:v>Adelaide SEAGas</c:v>
                </c:pt>
                <c:pt idx="4">
                  <c:v>Brisbane RBP</c:v>
                </c:pt>
              </c:strCache>
            </c:strRef>
          </c:cat>
          <c:val>
            <c:numRef>
              <c:f>'JAN 23 Published MOS estimates'!$D$26:$H$26</c:f>
              <c:numCache>
                <c:formatCode>#,##0</c:formatCode>
                <c:ptCount val="5"/>
                <c:pt idx="0">
                  <c:v>-3219</c:v>
                </c:pt>
                <c:pt idx="1">
                  <c:v>1654.4023500000001</c:v>
                </c:pt>
                <c:pt idx="2">
                  <c:v>-70</c:v>
                </c:pt>
                <c:pt idx="3">
                  <c:v>-38</c:v>
                </c:pt>
                <c:pt idx="4">
                  <c:v>-553</c:v>
                </c:pt>
              </c:numCache>
            </c:numRef>
          </c:val>
          <c:smooth val="0"/>
          <c:extLst>
            <c:ext xmlns:c16="http://schemas.microsoft.com/office/drawing/2014/chart" uri="{C3380CC4-5D6E-409C-BE32-E72D297353CC}">
              <c16:uniqueId val="{00000004-14AF-47D2-8222-FBDCFB7C1040}"/>
            </c:ext>
          </c:extLst>
        </c:ser>
        <c:ser>
          <c:idx val="5"/>
          <c:order val="5"/>
          <c:tx>
            <c:strRef>
              <c:f>'JAN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'JAN 23 Published MOS estimates'!$D$4:$H$4</c:f>
              <c:strCache>
                <c:ptCount val="5"/>
                <c:pt idx="0">
                  <c:v>Sydney MSP</c:v>
                </c:pt>
                <c:pt idx="1">
                  <c:v>Sydney EGP</c:v>
                </c:pt>
                <c:pt idx="2">
                  <c:v>Adelaide MAP</c:v>
                </c:pt>
                <c:pt idx="3">
                  <c:v>Adelaide SEAGas</c:v>
                </c:pt>
                <c:pt idx="4">
                  <c:v>Brisbane RBP</c:v>
                </c:pt>
              </c:strCache>
            </c:strRef>
          </c:cat>
          <c:val>
            <c:numRef>
              <c:f>'JAN 23 Published MOS estimates'!$D$15:$H$15</c:f>
              <c:numCache>
                <c:formatCode>#,##0</c:formatCode>
                <c:ptCount val="5"/>
                <c:pt idx="0">
                  <c:v>19788</c:v>
                </c:pt>
                <c:pt idx="1">
                  <c:v>6565.6684100000002</c:v>
                </c:pt>
                <c:pt idx="2">
                  <c:v>4568</c:v>
                </c:pt>
                <c:pt idx="3">
                  <c:v>1517</c:v>
                </c:pt>
                <c:pt idx="4">
                  <c:v>7839</c:v>
                </c:pt>
              </c:numCache>
            </c:numRef>
          </c:val>
          <c:smooth val="0"/>
          <c:extLst>
            <c:ext xmlns:c16="http://schemas.microsoft.com/office/drawing/2014/chart" uri="{C3380CC4-5D6E-409C-BE32-E72D297353CC}">
              <c16:uniqueId val="{00000005-14AF-47D2-8222-FBDCFB7C1040}"/>
            </c:ext>
          </c:extLst>
        </c:ser>
        <c:ser>
          <c:idx val="10"/>
          <c:order val="6"/>
          <c:tx>
            <c:strRef>
              <c:f>'JAN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'JAN 23 Published MOS estimates'!$D$4:$H$4</c:f>
              <c:strCache>
                <c:ptCount val="5"/>
                <c:pt idx="0">
                  <c:v>Sydney MSP</c:v>
                </c:pt>
                <c:pt idx="1">
                  <c:v>Sydney EGP</c:v>
                </c:pt>
                <c:pt idx="2">
                  <c:v>Adelaide MAP</c:v>
                </c:pt>
                <c:pt idx="3">
                  <c:v>Adelaide SEAGas</c:v>
                </c:pt>
                <c:pt idx="4">
                  <c:v>Brisbane RBP</c:v>
                </c:pt>
              </c:strCache>
            </c:strRef>
          </c:cat>
          <c:val>
            <c:numRef>
              <c:f>'JAN 23 Published MOS estimates'!$D$16:$H$16</c:f>
              <c:numCache>
                <c:formatCode>#,##0</c:formatCode>
                <c:ptCount val="5"/>
                <c:pt idx="0">
                  <c:v>7857.5</c:v>
                </c:pt>
                <c:pt idx="1">
                  <c:v>4441.7988249999999</c:v>
                </c:pt>
                <c:pt idx="2">
                  <c:v>3026</c:v>
                </c:pt>
                <c:pt idx="3">
                  <c:v>276</c:v>
                </c:pt>
                <c:pt idx="4">
                  <c:v>3990</c:v>
                </c:pt>
              </c:numCache>
            </c:numRef>
          </c:val>
          <c:smooth val="0"/>
          <c:extLst>
            <c:ext xmlns:c16="http://schemas.microsoft.com/office/drawing/2014/chart" uri="{C3380CC4-5D6E-409C-BE32-E72D297353CC}">
              <c16:uniqueId val="{00000006-14AF-47D2-8222-FBDCFB7C1040}"/>
            </c:ext>
          </c:extLst>
        </c:ser>
        <c:ser>
          <c:idx val="11"/>
          <c:order val="7"/>
          <c:tx>
            <c:strRef>
              <c:f>'JAN 23 Published MOS estimates'!$C$17</c:f>
              <c:strCache>
                <c:ptCount val="1"/>
                <c:pt idx="0">
                  <c:v>75%</c:v>
                </c:pt>
              </c:strCache>
            </c:strRef>
          </c:tx>
          <c:spPr>
            <a:ln w="28575">
              <a:noFill/>
            </a:ln>
          </c:spPr>
          <c:marker>
            <c:symbol val="none"/>
          </c:marker>
          <c:cat>
            <c:strRef>
              <c:f>'JAN 23 Published MOS estimates'!$D$4:$H$4</c:f>
              <c:strCache>
                <c:ptCount val="5"/>
                <c:pt idx="0">
                  <c:v>Sydney MSP</c:v>
                </c:pt>
                <c:pt idx="1">
                  <c:v>Sydney EGP</c:v>
                </c:pt>
                <c:pt idx="2">
                  <c:v>Adelaide MAP</c:v>
                </c:pt>
                <c:pt idx="3">
                  <c:v>Adelaide SEAGas</c:v>
                </c:pt>
                <c:pt idx="4">
                  <c:v>Brisbane RBP</c:v>
                </c:pt>
              </c:strCache>
            </c:strRef>
          </c:cat>
          <c:val>
            <c:numRef>
              <c:f>'JAN 23 Published MOS estimates'!$D$17:$H$17</c:f>
              <c:numCache>
                <c:formatCode>#,##0</c:formatCode>
                <c:ptCount val="5"/>
                <c:pt idx="0">
                  <c:v>1357.5</c:v>
                </c:pt>
                <c:pt idx="1">
                  <c:v>2910.1199900000001</c:v>
                </c:pt>
                <c:pt idx="2">
                  <c:v>1340.5</c:v>
                </c:pt>
                <c:pt idx="3">
                  <c:v>51.5</c:v>
                </c:pt>
                <c:pt idx="4">
                  <c:v>1227.5</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'JAN 23 Published MOS estimates'!$K$4</c:f>
              <c:strCache>
                <c:ptCount val="1"/>
                <c:pt idx="0">
                  <c:v>Sydney MSP</c:v>
                </c:pt>
              </c:strCache>
            </c:strRef>
          </c:tx>
          <c:spPr>
            <a:ln w="25400">
              <a:solidFill>
                <a:srgbClr val="00FFFF"/>
              </a:solidFill>
              <a:prstDash val="solid"/>
            </a:ln>
          </c:spPr>
          <c:marker>
            <c:symbol val="none"/>
          </c:marker>
          <c:val>
            <c:numRef>
              <c:f>'JAN 23 Published MOS estimates'!$K$5:$K$35</c:f>
              <c:numCache>
                <c:formatCode>#,##0</c:formatCode>
                <c:ptCount val="31"/>
                <c:pt idx="0">
                  <c:v>19788</c:v>
                </c:pt>
                <c:pt idx="1">
                  <c:v>8944</c:v>
                </c:pt>
                <c:pt idx="2">
                  <c:v>6771</c:v>
                </c:pt>
                <c:pt idx="3">
                  <c:v>5260</c:v>
                </c:pt>
                <c:pt idx="4">
                  <c:v>4454</c:v>
                </c:pt>
                <c:pt idx="5">
                  <c:v>3110</c:v>
                </c:pt>
                <c:pt idx="6">
                  <c:v>2344</c:v>
                </c:pt>
                <c:pt idx="7">
                  <c:v>1597</c:v>
                </c:pt>
                <c:pt idx="8">
                  <c:v>1118</c:v>
                </c:pt>
                <c:pt idx="9">
                  <c:v>590</c:v>
                </c:pt>
                <c:pt idx="10">
                  <c:v>-72</c:v>
                </c:pt>
                <c:pt idx="11">
                  <c:v>-397</c:v>
                </c:pt>
                <c:pt idx="12">
                  <c:v>-1137</c:v>
                </c:pt>
                <c:pt idx="13">
                  <c:v>-1930</c:v>
                </c:pt>
                <c:pt idx="14">
                  <c:v>-2453</c:v>
                </c:pt>
                <c:pt idx="15">
                  <c:v>-3219</c:v>
                </c:pt>
                <c:pt idx="16">
                  <c:v>-3726</c:v>
                </c:pt>
                <c:pt idx="17">
                  <c:v>-3871</c:v>
                </c:pt>
                <c:pt idx="18">
                  <c:v>-4370</c:v>
                </c:pt>
                <c:pt idx="19">
                  <c:v>-5002</c:v>
                </c:pt>
                <c:pt idx="20">
                  <c:v>-5500</c:v>
                </c:pt>
                <c:pt idx="21">
                  <c:v>-5863</c:v>
                </c:pt>
                <c:pt idx="22">
                  <c:v>-6706</c:v>
                </c:pt>
                <c:pt idx="23">
                  <c:v>-6923</c:v>
                </c:pt>
                <c:pt idx="24">
                  <c:v>-8092</c:v>
                </c:pt>
                <c:pt idx="25">
                  <c:v>-8721</c:v>
                </c:pt>
                <c:pt idx="26">
                  <c:v>-10373</c:v>
                </c:pt>
                <c:pt idx="27">
                  <c:v>-11989</c:v>
                </c:pt>
                <c:pt idx="28">
                  <c:v>-12902</c:v>
                </c:pt>
                <c:pt idx="29">
                  <c:v>-15766</c:v>
                </c:pt>
                <c:pt idx="30">
                  <c:v>-39222</c:v>
                </c:pt>
              </c:numCache>
            </c:numRef>
          </c:val>
          <c:smooth val="1"/>
          <c:extLst>
            <c:ext xmlns:c16="http://schemas.microsoft.com/office/drawing/2014/chart" uri="{C3380CC4-5D6E-409C-BE32-E72D297353CC}">
              <c16:uniqueId val="{00000000-9B9C-4EB0-B9ED-F1DAC3DE3B62}"/>
            </c:ext>
          </c:extLst>
        </c:ser>
        <c:ser>
          <c:idx val="1"/>
          <c:order val="1"/>
          <c:tx>
            <c:strRef>
              <c:f>'JAN 23 Published MOS estimates'!$L$4</c:f>
              <c:strCache>
                <c:ptCount val="1"/>
                <c:pt idx="0">
                  <c:v>Sydney EGP</c:v>
                </c:pt>
              </c:strCache>
            </c:strRef>
          </c:tx>
          <c:spPr>
            <a:ln w="25400">
              <a:solidFill>
                <a:srgbClr val="0000FF"/>
              </a:solidFill>
              <a:prstDash val="solid"/>
            </a:ln>
          </c:spPr>
          <c:marker>
            <c:symbol val="none"/>
          </c:marker>
          <c:val>
            <c:numRef>
              <c:f>'JAN 23 Published MOS estimates'!$L$5:$L$35</c:f>
              <c:numCache>
                <c:formatCode>#,##0</c:formatCode>
                <c:ptCount val="31"/>
                <c:pt idx="0">
                  <c:v>6565.6684100000002</c:v>
                </c:pt>
                <c:pt idx="1">
                  <c:v>4757.9709700000003</c:v>
                </c:pt>
                <c:pt idx="2">
                  <c:v>4125.6266800000003</c:v>
                </c:pt>
                <c:pt idx="3">
                  <c:v>3881.5104999999999</c:v>
                </c:pt>
                <c:pt idx="4">
                  <c:v>3725</c:v>
                </c:pt>
                <c:pt idx="5">
                  <c:v>3346.0000599999998</c:v>
                </c:pt>
                <c:pt idx="6">
                  <c:v>3173.7790300000001</c:v>
                </c:pt>
                <c:pt idx="7">
                  <c:v>2952.2408700000001</c:v>
                </c:pt>
                <c:pt idx="8">
                  <c:v>2867.9991100000002</c:v>
                </c:pt>
                <c:pt idx="9">
                  <c:v>2421.9997100000001</c:v>
                </c:pt>
                <c:pt idx="10">
                  <c:v>2282.0648099999999</c:v>
                </c:pt>
                <c:pt idx="11">
                  <c:v>2157.0472300000001</c:v>
                </c:pt>
                <c:pt idx="12">
                  <c:v>2071.08797</c:v>
                </c:pt>
                <c:pt idx="13">
                  <c:v>1950.9201800000001</c:v>
                </c:pt>
                <c:pt idx="14">
                  <c:v>1792.9997900000001</c:v>
                </c:pt>
                <c:pt idx="15">
                  <c:v>1654.4023500000001</c:v>
                </c:pt>
                <c:pt idx="16">
                  <c:v>1528.02206</c:v>
                </c:pt>
                <c:pt idx="17">
                  <c:v>1370.1233</c:v>
                </c:pt>
                <c:pt idx="18">
                  <c:v>1282.3902800000001</c:v>
                </c:pt>
                <c:pt idx="19">
                  <c:v>1184.2687000000001</c:v>
                </c:pt>
                <c:pt idx="20">
                  <c:v>1081.9355</c:v>
                </c:pt>
                <c:pt idx="21">
                  <c:v>888.53633000000002</c:v>
                </c:pt>
                <c:pt idx="22">
                  <c:v>791.24919</c:v>
                </c:pt>
                <c:pt idx="23">
                  <c:v>736.60341000000005</c:v>
                </c:pt>
                <c:pt idx="24">
                  <c:v>660.93164999999999</c:v>
                </c:pt>
                <c:pt idx="25">
                  <c:v>632.09145000000001</c:v>
                </c:pt>
                <c:pt idx="26">
                  <c:v>509.85516000000001</c:v>
                </c:pt>
                <c:pt idx="27">
                  <c:v>405.48727000000002</c:v>
                </c:pt>
                <c:pt idx="28">
                  <c:v>274.99970999999999</c:v>
                </c:pt>
                <c:pt idx="29">
                  <c:v>-23.03058</c:v>
                </c:pt>
                <c:pt idx="30">
                  <c:v>-1111.10331</c:v>
                </c:pt>
              </c:numCache>
            </c:numRef>
          </c:val>
          <c:smooth val="1"/>
          <c:extLst>
            <c:ext xmlns:c16="http://schemas.microsoft.com/office/drawing/2014/chart" uri="{C3380CC4-5D6E-409C-BE32-E72D297353CC}">
              <c16:uniqueId val="{00000001-9B9C-4EB0-B9ED-F1DAC3DE3B62}"/>
            </c:ext>
          </c:extLst>
        </c:ser>
        <c:ser>
          <c:idx val="2"/>
          <c:order val="2"/>
          <c:tx>
            <c:strRef>
              <c:f>'JAN 23 Published MOS estimates'!$M$4</c:f>
              <c:strCache>
                <c:ptCount val="1"/>
                <c:pt idx="0">
                  <c:v>Adelaide MAP</c:v>
                </c:pt>
              </c:strCache>
            </c:strRef>
          </c:tx>
          <c:spPr>
            <a:ln w="25400">
              <a:solidFill>
                <a:srgbClr val="FFC322"/>
              </a:solidFill>
              <a:prstDash val="solid"/>
            </a:ln>
          </c:spPr>
          <c:marker>
            <c:symbol val="none"/>
          </c:marker>
          <c:val>
            <c:numRef>
              <c:f>'JAN 23 Published MOS estimates'!$M$5:$M$35</c:f>
              <c:numCache>
                <c:formatCode>#,##0</c:formatCode>
                <c:ptCount val="31"/>
                <c:pt idx="0">
                  <c:v>4568</c:v>
                </c:pt>
                <c:pt idx="1">
                  <c:v>3337</c:v>
                </c:pt>
                <c:pt idx="2">
                  <c:v>2715</c:v>
                </c:pt>
                <c:pt idx="3">
                  <c:v>2188</c:v>
                </c:pt>
                <c:pt idx="4">
                  <c:v>1843</c:v>
                </c:pt>
                <c:pt idx="5">
                  <c:v>1746</c:v>
                </c:pt>
                <c:pt idx="6">
                  <c:v>1554</c:v>
                </c:pt>
                <c:pt idx="7">
                  <c:v>1417</c:v>
                </c:pt>
                <c:pt idx="8">
                  <c:v>1264</c:v>
                </c:pt>
                <c:pt idx="9">
                  <c:v>1060</c:v>
                </c:pt>
                <c:pt idx="10">
                  <c:v>821</c:v>
                </c:pt>
                <c:pt idx="11">
                  <c:v>672</c:v>
                </c:pt>
                <c:pt idx="12">
                  <c:v>402</c:v>
                </c:pt>
                <c:pt idx="13">
                  <c:v>301</c:v>
                </c:pt>
                <c:pt idx="14">
                  <c:v>152</c:v>
                </c:pt>
                <c:pt idx="15">
                  <c:v>-70</c:v>
                </c:pt>
                <c:pt idx="16">
                  <c:v>-270</c:v>
                </c:pt>
                <c:pt idx="17">
                  <c:v>-470</c:v>
                </c:pt>
                <c:pt idx="18">
                  <c:v>-847</c:v>
                </c:pt>
                <c:pt idx="19">
                  <c:v>-927</c:v>
                </c:pt>
                <c:pt idx="20">
                  <c:v>-1142</c:v>
                </c:pt>
                <c:pt idx="21">
                  <c:v>-1638</c:v>
                </c:pt>
                <c:pt idx="22">
                  <c:v>-1836</c:v>
                </c:pt>
                <c:pt idx="23">
                  <c:v>-2179</c:v>
                </c:pt>
                <c:pt idx="24">
                  <c:v>-2391</c:v>
                </c:pt>
                <c:pt idx="25">
                  <c:v>-2555</c:v>
                </c:pt>
                <c:pt idx="26">
                  <c:v>-2723</c:v>
                </c:pt>
                <c:pt idx="27">
                  <c:v>-2870</c:v>
                </c:pt>
                <c:pt idx="28">
                  <c:v>-3213</c:v>
                </c:pt>
                <c:pt idx="29">
                  <c:v>-3562</c:v>
                </c:pt>
                <c:pt idx="30">
                  <c:v>-10302</c:v>
                </c:pt>
              </c:numCache>
            </c:numRef>
          </c:val>
          <c:smooth val="1"/>
          <c:extLst>
            <c:ext xmlns:c16="http://schemas.microsoft.com/office/drawing/2014/chart" uri="{C3380CC4-5D6E-409C-BE32-E72D297353CC}">
              <c16:uniqueId val="{00000002-9B9C-4EB0-B9ED-F1DAC3DE3B62}"/>
            </c:ext>
          </c:extLst>
        </c:ser>
        <c:ser>
          <c:idx val="3"/>
          <c:order val="3"/>
          <c:tx>
            <c:strRef>
              <c:f>'JAN 23 Published MOS estimates'!$N$4</c:f>
              <c:strCache>
                <c:ptCount val="1"/>
                <c:pt idx="0">
                  <c:v>Adelaide SEAGas</c:v>
                </c:pt>
              </c:strCache>
            </c:strRef>
          </c:tx>
          <c:spPr>
            <a:ln w="25400">
              <a:solidFill>
                <a:srgbClr val="FF6600"/>
              </a:solidFill>
              <a:prstDash val="solid"/>
            </a:ln>
          </c:spPr>
          <c:marker>
            <c:symbol val="none"/>
          </c:marker>
          <c:val>
            <c:numRef>
              <c:f>'JAN 23 Published MOS estimates'!$N$5:$N$35</c:f>
              <c:numCache>
                <c:formatCode>#,##0</c:formatCode>
                <c:ptCount val="31"/>
                <c:pt idx="0">
                  <c:v>1517</c:v>
                </c:pt>
                <c:pt idx="1">
                  <c:v>307</c:v>
                </c:pt>
                <c:pt idx="2">
                  <c:v>245</c:v>
                </c:pt>
                <c:pt idx="3">
                  <c:v>129</c:v>
                </c:pt>
                <c:pt idx="4">
                  <c:v>69</c:v>
                </c:pt>
                <c:pt idx="5">
                  <c:v>62</c:v>
                </c:pt>
                <c:pt idx="6">
                  <c:v>59</c:v>
                </c:pt>
                <c:pt idx="7">
                  <c:v>54</c:v>
                </c:pt>
                <c:pt idx="8">
                  <c:v>49</c:v>
                </c:pt>
                <c:pt idx="9">
                  <c:v>40</c:v>
                </c:pt>
                <c:pt idx="10">
                  <c:v>35</c:v>
                </c:pt>
                <c:pt idx="11">
                  <c:v>30</c:v>
                </c:pt>
                <c:pt idx="12">
                  <c:v>25</c:v>
                </c:pt>
                <c:pt idx="13">
                  <c:v>20</c:v>
                </c:pt>
                <c:pt idx="14">
                  <c:v>13</c:v>
                </c:pt>
                <c:pt idx="15">
                  <c:v>-38</c:v>
                </c:pt>
                <c:pt idx="16">
                  <c:v>-64</c:v>
                </c:pt>
                <c:pt idx="17">
                  <c:v>-86</c:v>
                </c:pt>
                <c:pt idx="18">
                  <c:v>-176</c:v>
                </c:pt>
                <c:pt idx="19">
                  <c:v>-237</c:v>
                </c:pt>
                <c:pt idx="20">
                  <c:v>-295</c:v>
                </c:pt>
                <c:pt idx="21">
                  <c:v>-383</c:v>
                </c:pt>
                <c:pt idx="22">
                  <c:v>-489</c:v>
                </c:pt>
                <c:pt idx="23">
                  <c:v>-684</c:v>
                </c:pt>
                <c:pt idx="24">
                  <c:v>-812</c:v>
                </c:pt>
                <c:pt idx="25">
                  <c:v>-965</c:v>
                </c:pt>
                <c:pt idx="26">
                  <c:v>-1151</c:v>
                </c:pt>
                <c:pt idx="27">
                  <c:v>-1465</c:v>
                </c:pt>
                <c:pt idx="28">
                  <c:v>-2065</c:v>
                </c:pt>
                <c:pt idx="29">
                  <c:v>-2375</c:v>
                </c:pt>
                <c:pt idx="30">
                  <c:v>-6152</c:v>
                </c:pt>
              </c:numCache>
            </c:numRef>
          </c:val>
          <c:smooth val="1"/>
          <c:extLst>
            <c:ext xmlns:c16="http://schemas.microsoft.com/office/drawing/2014/chart" uri="{C3380CC4-5D6E-409C-BE32-E72D297353CC}">
              <c16:uniqueId val="{00000003-9B9C-4EB0-B9ED-F1DAC3DE3B62}"/>
            </c:ext>
          </c:extLst>
        </c:ser>
        <c:ser>
          <c:idx val="4"/>
          <c:order val="4"/>
          <c:tx>
            <c:strRef>
              <c:f>'JAN 23 Published MOS estimates'!$O$4</c:f>
              <c:strCache>
                <c:ptCount val="1"/>
                <c:pt idx="0">
                  <c:v>Brisbane RBP</c:v>
                </c:pt>
              </c:strCache>
            </c:strRef>
          </c:tx>
          <c:marker>
            <c:symbol val="none"/>
          </c:marker>
          <c:val>
            <c:numRef>
              <c:f>'JAN 23 Published MOS estimates'!$O$5:$O$35</c:f>
              <c:numCache>
                <c:formatCode>#,##0</c:formatCode>
                <c:ptCount val="31"/>
                <c:pt idx="0">
                  <c:v>7839</c:v>
                </c:pt>
                <c:pt idx="1">
                  <c:v>4532</c:v>
                </c:pt>
                <c:pt idx="2">
                  <c:v>3448</c:v>
                </c:pt>
                <c:pt idx="3">
                  <c:v>2795</c:v>
                </c:pt>
                <c:pt idx="4">
                  <c:v>2293</c:v>
                </c:pt>
                <c:pt idx="5">
                  <c:v>2068</c:v>
                </c:pt>
                <c:pt idx="6">
                  <c:v>1666</c:v>
                </c:pt>
                <c:pt idx="7">
                  <c:v>1378</c:v>
                </c:pt>
                <c:pt idx="8">
                  <c:v>1077</c:v>
                </c:pt>
                <c:pt idx="9">
                  <c:v>926</c:v>
                </c:pt>
                <c:pt idx="10">
                  <c:v>655</c:v>
                </c:pt>
                <c:pt idx="11">
                  <c:v>459</c:v>
                </c:pt>
                <c:pt idx="12">
                  <c:v>191</c:v>
                </c:pt>
                <c:pt idx="13">
                  <c:v>22</c:v>
                </c:pt>
                <c:pt idx="14">
                  <c:v>-86</c:v>
                </c:pt>
                <c:pt idx="15">
                  <c:v>-553</c:v>
                </c:pt>
                <c:pt idx="16">
                  <c:v>-834</c:v>
                </c:pt>
                <c:pt idx="17">
                  <c:v>-980</c:v>
                </c:pt>
                <c:pt idx="18">
                  <c:v>-1087</c:v>
                </c:pt>
                <c:pt idx="19">
                  <c:v>-1293</c:v>
                </c:pt>
                <c:pt idx="20">
                  <c:v>-1444</c:v>
                </c:pt>
                <c:pt idx="21">
                  <c:v>-1678</c:v>
                </c:pt>
                <c:pt idx="22">
                  <c:v>-2059</c:v>
                </c:pt>
                <c:pt idx="23">
                  <c:v>-2252</c:v>
                </c:pt>
                <c:pt idx="24">
                  <c:v>-2578</c:v>
                </c:pt>
                <c:pt idx="25">
                  <c:v>-2923</c:v>
                </c:pt>
                <c:pt idx="26">
                  <c:v>-3573</c:v>
                </c:pt>
                <c:pt idx="27">
                  <c:v>-3847</c:v>
                </c:pt>
                <c:pt idx="28">
                  <c:v>-4445</c:v>
                </c:pt>
                <c:pt idx="29">
                  <c:v>-4811</c:v>
                </c:pt>
                <c:pt idx="30">
                  <c:v>-9387</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'FEB 23 Published MOS estimates'!$C$19</c:f>
              <c:strCache>
                <c:ptCount val="1"/>
                <c:pt idx="0">
                  <c:v>25%</c:v>
                </c:pt>
              </c:strCache>
            </c:strRef>
          </c:tx>
          <c:spPr>
            <a:ln w="28575">
              <a:noFill/>
            </a:ln>
          </c:spPr>
          <c:marker>
            <c:symbol val="none"/>
          </c:marker>
          <c:cat>
            <c:strRef>
              <c:f>'FEB 23 Published MOS estimates'!$D$4:$H$4</c:f>
              <c:strCache>
                <c:ptCount val="5"/>
                <c:pt idx="0">
                  <c:v>Sydney MSP</c:v>
                </c:pt>
                <c:pt idx="1">
                  <c:v>Sydney EGP</c:v>
                </c:pt>
                <c:pt idx="2">
                  <c:v>Adelaide MAP</c:v>
                </c:pt>
                <c:pt idx="3">
                  <c:v>Adelaide SEAGas</c:v>
                </c:pt>
                <c:pt idx="4">
                  <c:v>Brisbane RBP</c:v>
                </c:pt>
              </c:strCache>
            </c:strRef>
          </c:cat>
          <c:val>
            <c:numRef>
              <c:f>'FEB 23 Published MOS estimates'!$D$19:$H$19</c:f>
              <c:numCache>
                <c:formatCode>#,##0</c:formatCode>
                <c:ptCount val="5"/>
                <c:pt idx="0">
                  <c:v>-5781.5</c:v>
                </c:pt>
                <c:pt idx="1">
                  <c:v>1473.55537</c:v>
                </c:pt>
                <c:pt idx="2">
                  <c:v>-1096.25</c:v>
                </c:pt>
                <c:pt idx="3">
                  <c:v>-111</c:v>
                </c:pt>
                <c:pt idx="4">
                  <c:v>-812.75</c:v>
                </c:pt>
              </c:numCache>
            </c:numRef>
          </c:val>
          <c:smooth val="0"/>
          <c:extLst>
            <c:ext xmlns:c16="http://schemas.microsoft.com/office/drawing/2014/chart" uri="{C3380CC4-5D6E-409C-BE32-E72D297353CC}">
              <c16:uniqueId val="{00000000-9AC8-4EC1-9FA9-2ABCB7656060}"/>
            </c:ext>
          </c:extLst>
        </c:ser>
        <c:ser>
          <c:idx val="1"/>
          <c:order val="1"/>
          <c:tx>
            <c:strRef>
              <c:f>'FEB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'FEB 23 Published MOS estimates'!$D$4:$H$4</c:f>
              <c:strCache>
                <c:ptCount val="5"/>
                <c:pt idx="0">
                  <c:v>Sydney MSP</c:v>
                </c:pt>
                <c:pt idx="1">
                  <c:v>Sydney EGP</c:v>
                </c:pt>
                <c:pt idx="2">
                  <c:v>Adelaide MAP</c:v>
                </c:pt>
                <c:pt idx="3">
                  <c:v>Adelaide SEAGas</c:v>
                </c:pt>
                <c:pt idx="4">
                  <c:v>Brisbane RBP</c:v>
                </c:pt>
              </c:strCache>
            </c:strRef>
          </c:cat>
          <c:val>
            <c:numRef>
              <c:f>'FEB 23 Published MOS estimates'!$D$20:$H$20</c:f>
              <c:numCache>
                <c:formatCode>#,##0</c:formatCode>
                <c:ptCount val="5"/>
                <c:pt idx="0">
                  <c:v>-11655.2</c:v>
                </c:pt>
                <c:pt idx="1">
                  <c:v>543.68696350000005</c:v>
                </c:pt>
                <c:pt idx="2">
                  <c:v>-2639.0499999999997</c:v>
                </c:pt>
                <c:pt idx="3">
                  <c:v>-907.25</c:v>
                </c:pt>
                <c:pt idx="4">
                  <c:v>-2610.8000000000002</c:v>
                </c:pt>
              </c:numCache>
            </c:numRef>
          </c:val>
          <c:smooth val="0"/>
          <c:extLst>
            <c:ext xmlns:c16="http://schemas.microsoft.com/office/drawing/2014/chart" uri="{C3380CC4-5D6E-409C-BE32-E72D297353CC}">
              <c16:uniqueId val="{00000001-9AC8-4EC1-9FA9-2ABCB7656060}"/>
            </c:ext>
          </c:extLst>
        </c:ser>
        <c:ser>
          <c:idx val="2"/>
          <c:order val="2"/>
          <c:tx>
            <c:strRef>
              <c:f>'FEB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'FEB 23 Published MOS estimates'!$D$4:$H$4</c:f>
              <c:strCache>
                <c:ptCount val="5"/>
                <c:pt idx="0">
                  <c:v>Sydney MSP</c:v>
                </c:pt>
                <c:pt idx="1">
                  <c:v>Sydney EGP</c:v>
                </c:pt>
                <c:pt idx="2">
                  <c:v>Adelaide MAP</c:v>
                </c:pt>
                <c:pt idx="3">
                  <c:v>Adelaide SEAGas</c:v>
                </c:pt>
                <c:pt idx="4">
                  <c:v>Brisbane RBP</c:v>
                </c:pt>
              </c:strCache>
            </c:strRef>
          </c:cat>
          <c:val>
            <c:numRef>
              <c:f>'FEB 23 Published MOS estimates'!$D$21:$H$21</c:f>
              <c:numCache>
                <c:formatCode>#,##0</c:formatCode>
                <c:ptCount val="5"/>
                <c:pt idx="0">
                  <c:v>-24420</c:v>
                </c:pt>
                <c:pt idx="1">
                  <c:v>-2550.3363300000001</c:v>
                </c:pt>
                <c:pt idx="2">
                  <c:v>-8621</c:v>
                </c:pt>
                <c:pt idx="3">
                  <c:v>-3829</c:v>
                </c:pt>
                <c:pt idx="4">
                  <c:v>-13780</c:v>
                </c:pt>
              </c:numCache>
            </c:numRef>
          </c:val>
          <c:smooth val="0"/>
          <c:extLst>
            <c:ext xmlns:c16="http://schemas.microsoft.com/office/drawing/2014/chart" uri="{C3380CC4-5D6E-409C-BE32-E72D297353CC}">
              <c16:uniqueId val="{00000002-9AC8-4EC1-9FA9-2ABCB7656060}"/>
            </c:ext>
          </c:extLst>
        </c:ser>
        <c:ser>
          <c:idx val="3"/>
          <c:order val="3"/>
          <c:tx>
            <c:strRef>
              <c:f>'FEB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'FEB 23 Published MOS estimates'!$D$4:$H$4</c:f>
              <c:strCache>
                <c:ptCount val="5"/>
                <c:pt idx="0">
                  <c:v>Sydney MSP</c:v>
                </c:pt>
                <c:pt idx="1">
                  <c:v>Sydney EGP</c:v>
                </c:pt>
                <c:pt idx="2">
                  <c:v>Adelaide MAP</c:v>
                </c:pt>
                <c:pt idx="3">
                  <c:v>Adelaide SEAGas</c:v>
                </c:pt>
                <c:pt idx="4">
                  <c:v>Brisbane RBP</c:v>
                </c:pt>
              </c:strCache>
            </c:strRef>
          </c:cat>
          <c:val>
            <c:numRef>
              <c:f>'FEB 23 Published MOS estimates'!$D$22:$H$22</c:f>
              <c:numCache>
                <c:formatCode>#,##0</c:formatCode>
                <c:ptCount val="5"/>
                <c:pt idx="0">
                  <c:v>-1784.3214285714287</c:v>
                </c:pt>
                <c:pt idx="1">
                  <c:v>2272.6765792857141</c:v>
                </c:pt>
                <c:pt idx="2">
                  <c:v>1.0714285714285714</c:v>
                </c:pt>
                <c:pt idx="3">
                  <c:v>-170.32142857142858</c:v>
                </c:pt>
                <c:pt idx="4">
                  <c:v>305.92857142857144</c:v>
                </c:pt>
              </c:numCache>
            </c:numRef>
          </c:val>
          <c:smooth val="0"/>
          <c:extLst>
            <c:ext xmlns:c16="http://schemas.microsoft.com/office/drawing/2014/chart" uri="{C3380CC4-5D6E-409C-BE32-E72D297353CC}">
              <c16:uniqueId val="{00000003-9AC8-4EC1-9FA9-2ABCB7656060}"/>
            </c:ext>
          </c:extLst>
        </c:ser>
        <c:ser>
          <c:idx val="4"/>
          <c:order val="4"/>
          <c:tx>
            <c:strRef>
              <c:f>'FEB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'FEB 23 Published MOS estimates'!$D$4:$H$4</c:f>
              <c:strCache>
                <c:ptCount val="5"/>
                <c:pt idx="0">
                  <c:v>Sydney MSP</c:v>
                </c:pt>
                <c:pt idx="1">
                  <c:v>Sydney EGP</c:v>
                </c:pt>
                <c:pt idx="2">
                  <c:v>Adelaide MAP</c:v>
                </c:pt>
                <c:pt idx="3">
                  <c:v>Adelaide SEAGas</c:v>
                </c:pt>
                <c:pt idx="4">
                  <c:v>Brisbane RBP</c:v>
                </c:pt>
              </c:strCache>
            </c:strRef>
          </c:cat>
          <c:val>
            <c:numRef>
              <c:f>'FEB 23 Published MOS estimates'!$D$26:$H$26</c:f>
              <c:numCache>
                <c:formatCode>#,##0</c:formatCode>
                <c:ptCount val="5"/>
                <c:pt idx="0">
                  <c:v>-1634.5</c:v>
                </c:pt>
                <c:pt idx="1">
                  <c:v>2184.6382750000002</c:v>
                </c:pt>
                <c:pt idx="2">
                  <c:v>124.5</c:v>
                </c:pt>
                <c:pt idx="3">
                  <c:v>27.5</c:v>
                </c:pt>
                <c:pt idx="4">
                  <c:v>400.5</c:v>
                </c:pt>
              </c:numCache>
            </c:numRef>
          </c:val>
          <c:smooth val="0"/>
          <c:extLst>
            <c:ext xmlns:c16="http://schemas.microsoft.com/office/drawing/2014/chart" uri="{C3380CC4-5D6E-409C-BE32-E72D297353CC}">
              <c16:uniqueId val="{00000004-9AC8-4EC1-9FA9-2ABCB7656060}"/>
            </c:ext>
          </c:extLst>
        </c:ser>
        <c:ser>
          <c:idx val="5"/>
          <c:order val="5"/>
          <c:tx>
            <c:strRef>
              <c:f>'FEB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'FEB 23 Published MOS estimates'!$D$4:$H$4</c:f>
              <c:strCache>
                <c:ptCount val="5"/>
                <c:pt idx="0">
                  <c:v>Sydney MSP</c:v>
                </c:pt>
                <c:pt idx="1">
                  <c:v>Sydney EGP</c:v>
                </c:pt>
                <c:pt idx="2">
                  <c:v>Adelaide MAP</c:v>
                </c:pt>
                <c:pt idx="3">
                  <c:v>Adelaide SEAGas</c:v>
                </c:pt>
                <c:pt idx="4">
                  <c:v>Brisbane RBP</c:v>
                </c:pt>
              </c:strCache>
            </c:strRef>
          </c:cat>
          <c:val>
            <c:numRef>
              <c:f>'FEB 23 Published MOS estimates'!$D$15:$H$15</c:f>
              <c:numCache>
                <c:formatCode>#,##0</c:formatCode>
                <c:ptCount val="5"/>
                <c:pt idx="0">
                  <c:v>27841</c:v>
                </c:pt>
                <c:pt idx="1">
                  <c:v>6337.9951199999996</c:v>
                </c:pt>
                <c:pt idx="2">
                  <c:v>4940</c:v>
                </c:pt>
                <c:pt idx="3">
                  <c:v>533</c:v>
                </c:pt>
                <c:pt idx="4">
                  <c:v>7611</c:v>
                </c:pt>
              </c:numCache>
            </c:numRef>
          </c:val>
          <c:smooth val="0"/>
          <c:extLst>
            <c:ext xmlns:c16="http://schemas.microsoft.com/office/drawing/2014/chart" uri="{C3380CC4-5D6E-409C-BE32-E72D297353CC}">
              <c16:uniqueId val="{00000005-9AC8-4EC1-9FA9-2ABCB7656060}"/>
            </c:ext>
          </c:extLst>
        </c:ser>
        <c:ser>
          <c:idx val="10"/>
          <c:order val="6"/>
          <c:tx>
            <c:strRef>
              <c:f>'FEB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'FEB 23 Published MOS estimates'!$D$4:$H$4</c:f>
              <c:strCache>
                <c:ptCount val="5"/>
                <c:pt idx="0">
                  <c:v>Sydney MSP</c:v>
                </c:pt>
                <c:pt idx="1">
                  <c:v>Sydney EGP</c:v>
                </c:pt>
                <c:pt idx="2">
                  <c:v>Adelaide MAP</c:v>
                </c:pt>
                <c:pt idx="3">
                  <c:v>Adelaide SEAGas</c:v>
                </c:pt>
                <c:pt idx="4">
                  <c:v>Brisbane RBP</c:v>
                </c:pt>
              </c:strCache>
            </c:strRef>
          </c:cat>
          <c:val>
            <c:numRef>
              <c:f>'FEB 23 Published MOS estimates'!$D$16:$H$16</c:f>
              <c:numCache>
                <c:formatCode>#,##0</c:formatCode>
                <c:ptCount val="5"/>
                <c:pt idx="0">
                  <c:v>8531.4499999999971</c:v>
                </c:pt>
                <c:pt idx="1">
                  <c:v>4430.2500944999992</c:v>
                </c:pt>
                <c:pt idx="2">
                  <c:v>3332.5499999999988</c:v>
                </c:pt>
                <c:pt idx="3">
                  <c:v>355.89999999999981</c:v>
                </c:pt>
                <c:pt idx="4">
                  <c:v>4193.1999999999989</c:v>
                </c:pt>
              </c:numCache>
            </c:numRef>
          </c:val>
          <c:smooth val="0"/>
          <c:extLst>
            <c:ext xmlns:c16="http://schemas.microsoft.com/office/drawing/2014/chart" uri="{C3380CC4-5D6E-409C-BE32-E72D297353CC}">
              <c16:uniqueId val="{00000006-9AC8-4EC1-9FA9-2ABCB7656060}"/>
            </c:ext>
          </c:extLst>
        </c:ser>
        <c:ser>
          <c:idx val="11"/>
          <c:order val="7"/>
          <c:tx>
            <c:strRef>
              <c:f>'FEB 23 Published MOS estimates'!$C$17</c:f>
              <c:strCache>
                <c:ptCount val="1"/>
                <c:pt idx="0">
                  <c:v>75%</c:v>
                </c:pt>
              </c:strCache>
            </c:strRef>
          </c:tx>
          <c:spPr>
            <a:ln w="28575">
              <a:noFill/>
            </a:ln>
          </c:spPr>
          <c:marker>
            <c:symbol val="none"/>
          </c:marker>
          <c:cat>
            <c:strRef>
              <c:f>'FEB 23 Published MOS estimates'!$D$4:$H$4</c:f>
              <c:strCache>
                <c:ptCount val="5"/>
                <c:pt idx="0">
                  <c:v>Sydney MSP</c:v>
                </c:pt>
                <c:pt idx="1">
                  <c:v>Sydney EGP</c:v>
                </c:pt>
                <c:pt idx="2">
                  <c:v>Adelaide MAP</c:v>
                </c:pt>
                <c:pt idx="3">
                  <c:v>Adelaide SEAGas</c:v>
                </c:pt>
                <c:pt idx="4">
                  <c:v>Brisbane RBP</c:v>
                </c:pt>
              </c:strCache>
            </c:strRef>
          </c:cat>
          <c:val>
            <c:numRef>
              <c:f>'FEB 23 Published MOS estimates'!$D$17:$H$17</c:f>
              <c:numCache>
                <c:formatCode>#,##0</c:formatCode>
                <c:ptCount val="5"/>
                <c:pt idx="0">
                  <c:v>1103.75</c:v>
                </c:pt>
                <c:pt idx="1">
                  <c:v>3124.8169625</c:v>
                </c:pt>
                <c:pt idx="2">
                  <c:v>1200.25</c:v>
                </c:pt>
                <c:pt idx="3">
                  <c:v>53.25</c:v>
                </c:pt>
                <c:pt idx="4">
                  <c:v>1995.25</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'FEB 23 Published MOS estimates'!$K$4</c:f>
              <c:strCache>
                <c:ptCount val="1"/>
                <c:pt idx="0">
                  <c:v>Sydney MSP</c:v>
                </c:pt>
              </c:strCache>
            </c:strRef>
          </c:tx>
          <c:spPr>
            <a:ln w="25400">
              <a:solidFill>
                <a:srgbClr val="00FFFF"/>
              </a:solidFill>
              <a:prstDash val="solid"/>
            </a:ln>
          </c:spPr>
          <c:marker>
            <c:symbol val="none"/>
          </c:marker>
          <c:val>
            <c:numRef>
              <c:f>'FEB 23 Published MOS estimates'!$K$5:$K$35</c:f>
              <c:numCache>
                <c:formatCode>#,##0</c:formatCode>
                <c:ptCount val="31"/>
                <c:pt idx="0">
                  <c:v>27841</c:v>
                </c:pt>
                <c:pt idx="1">
                  <c:v>9061</c:v>
                </c:pt>
                <c:pt idx="2">
                  <c:v>7548</c:v>
                </c:pt>
                <c:pt idx="3">
                  <c:v>4089</c:v>
                </c:pt>
                <c:pt idx="4">
                  <c:v>3456</c:v>
                </c:pt>
                <c:pt idx="5">
                  <c:v>2704</c:v>
                </c:pt>
                <c:pt idx="6">
                  <c:v>1385</c:v>
                </c:pt>
                <c:pt idx="7">
                  <c:v>1010</c:v>
                </c:pt>
                <c:pt idx="8">
                  <c:v>433</c:v>
                </c:pt>
                <c:pt idx="9">
                  <c:v>83</c:v>
                </c:pt>
                <c:pt idx="10">
                  <c:v>-368</c:v>
                </c:pt>
                <c:pt idx="11">
                  <c:v>-771</c:v>
                </c:pt>
                <c:pt idx="12">
                  <c:v>-1136</c:v>
                </c:pt>
                <c:pt idx="13">
                  <c:v>-1405</c:v>
                </c:pt>
                <c:pt idx="14">
                  <c:v>-1864</c:v>
                </c:pt>
                <c:pt idx="15">
                  <c:v>-2437</c:v>
                </c:pt>
                <c:pt idx="16">
                  <c:v>-2739</c:v>
                </c:pt>
                <c:pt idx="17">
                  <c:v>-3285</c:v>
                </c:pt>
                <c:pt idx="18">
                  <c:v>-4347</c:v>
                </c:pt>
                <c:pt idx="19">
                  <c:v>-5131</c:v>
                </c:pt>
                <c:pt idx="20">
                  <c:v>-5587</c:v>
                </c:pt>
                <c:pt idx="21">
                  <c:v>-6365</c:v>
                </c:pt>
                <c:pt idx="22">
                  <c:v>-7588</c:v>
                </c:pt>
                <c:pt idx="23">
                  <c:v>-8132</c:v>
                </c:pt>
                <c:pt idx="24">
                  <c:v>-9102</c:v>
                </c:pt>
                <c:pt idx="25">
                  <c:v>-10753</c:v>
                </c:pt>
                <c:pt idx="26">
                  <c:v>-12141</c:v>
                </c:pt>
                <c:pt idx="27">
                  <c:v>-24420</c:v>
                </c:pt>
              </c:numCache>
            </c:numRef>
          </c:val>
          <c:smooth val="1"/>
          <c:extLst>
            <c:ext xmlns:c16="http://schemas.microsoft.com/office/drawing/2014/chart" uri="{C3380CC4-5D6E-409C-BE32-E72D297353CC}">
              <c16:uniqueId val="{00000000-CDB6-4FC8-BF53-AE743684EB0D}"/>
            </c:ext>
          </c:extLst>
        </c:ser>
        <c:ser>
          <c:idx val="1"/>
          <c:order val="1"/>
          <c:tx>
            <c:strRef>
              <c:f>'FEB 23 Published MOS estimates'!$L$4</c:f>
              <c:strCache>
                <c:ptCount val="1"/>
                <c:pt idx="0">
                  <c:v>Sydney EGP</c:v>
                </c:pt>
              </c:strCache>
            </c:strRef>
          </c:tx>
          <c:spPr>
            <a:ln w="25400">
              <a:solidFill>
                <a:srgbClr val="0000FF"/>
              </a:solidFill>
              <a:prstDash val="solid"/>
            </a:ln>
          </c:spPr>
          <c:marker>
            <c:symbol val="none"/>
          </c:marker>
          <c:val>
            <c:numRef>
              <c:f>'FEB 23 Published MOS estimates'!$L$5:$L$35</c:f>
              <c:numCache>
                <c:formatCode>#,##0</c:formatCode>
                <c:ptCount val="31"/>
                <c:pt idx="0">
                  <c:v>6337.9951199999996</c:v>
                </c:pt>
                <c:pt idx="1">
                  <c:v>4572.0004900000004</c:v>
                </c:pt>
                <c:pt idx="2">
                  <c:v>4166.9993599999998</c:v>
                </c:pt>
                <c:pt idx="3">
                  <c:v>3857.1943299999998</c:v>
                </c:pt>
                <c:pt idx="4">
                  <c:v>3693.3240599999999</c:v>
                </c:pt>
                <c:pt idx="5">
                  <c:v>3390.5636599999998</c:v>
                </c:pt>
                <c:pt idx="6">
                  <c:v>3215.9995399999998</c:v>
                </c:pt>
                <c:pt idx="7">
                  <c:v>3094.4227700000001</c:v>
                </c:pt>
                <c:pt idx="8">
                  <c:v>2942.8368999999998</c:v>
                </c:pt>
                <c:pt idx="9">
                  <c:v>2828.4276599999998</c:v>
                </c:pt>
                <c:pt idx="10">
                  <c:v>2704.0306300000002</c:v>
                </c:pt>
                <c:pt idx="11">
                  <c:v>2494.01422</c:v>
                </c:pt>
                <c:pt idx="12">
                  <c:v>2309.9969299999998</c:v>
                </c:pt>
                <c:pt idx="13">
                  <c:v>2218.0459999999998</c:v>
                </c:pt>
                <c:pt idx="14">
                  <c:v>2151.2305500000002</c:v>
                </c:pt>
                <c:pt idx="15">
                  <c:v>1965.3759700000001</c:v>
                </c:pt>
                <c:pt idx="16">
                  <c:v>1852.6220599999999</c:v>
                </c:pt>
                <c:pt idx="17">
                  <c:v>1795.7499700000001</c:v>
                </c:pt>
                <c:pt idx="18">
                  <c:v>1688.0263500000001</c:v>
                </c:pt>
                <c:pt idx="19">
                  <c:v>1555.3368499999999</c:v>
                </c:pt>
                <c:pt idx="20">
                  <c:v>1493.1860300000001</c:v>
                </c:pt>
                <c:pt idx="21">
                  <c:v>1414.6633899999999</c:v>
                </c:pt>
                <c:pt idx="22">
                  <c:v>1293.53513</c:v>
                </c:pt>
                <c:pt idx="23">
                  <c:v>1091.5223000000001</c:v>
                </c:pt>
                <c:pt idx="24">
                  <c:v>887.99920999999995</c:v>
                </c:pt>
                <c:pt idx="25">
                  <c:v>723.10244</c:v>
                </c:pt>
                <c:pt idx="26">
                  <c:v>447.07862999999998</c:v>
                </c:pt>
                <c:pt idx="27">
                  <c:v>-2550.3363300000001</c:v>
                </c:pt>
              </c:numCache>
            </c:numRef>
          </c:val>
          <c:smooth val="1"/>
          <c:extLst>
            <c:ext xmlns:c16="http://schemas.microsoft.com/office/drawing/2014/chart" uri="{C3380CC4-5D6E-409C-BE32-E72D297353CC}">
              <c16:uniqueId val="{00000001-CDB6-4FC8-BF53-AE743684EB0D}"/>
            </c:ext>
          </c:extLst>
        </c:ser>
        <c:ser>
          <c:idx val="2"/>
          <c:order val="2"/>
          <c:tx>
            <c:strRef>
              <c:f>'FEB 23 Published MOS estimates'!$M$4</c:f>
              <c:strCache>
                <c:ptCount val="1"/>
                <c:pt idx="0">
                  <c:v>Adelaide MAP</c:v>
                </c:pt>
              </c:strCache>
            </c:strRef>
          </c:tx>
          <c:spPr>
            <a:ln w="25400">
              <a:solidFill>
                <a:srgbClr val="FFC322"/>
              </a:solidFill>
              <a:prstDash val="solid"/>
            </a:ln>
          </c:spPr>
          <c:marker>
            <c:symbol val="none"/>
          </c:marker>
          <c:val>
            <c:numRef>
              <c:f>'FEB 23 Published MOS estimates'!$M$5:$M$35</c:f>
              <c:numCache>
                <c:formatCode>#,##0</c:formatCode>
                <c:ptCount val="31"/>
                <c:pt idx="0">
                  <c:v>4940</c:v>
                </c:pt>
                <c:pt idx="1">
                  <c:v>3650</c:v>
                </c:pt>
                <c:pt idx="2">
                  <c:v>2743</c:v>
                </c:pt>
                <c:pt idx="3">
                  <c:v>2148</c:v>
                </c:pt>
                <c:pt idx="4">
                  <c:v>1852</c:v>
                </c:pt>
                <c:pt idx="5">
                  <c:v>1629</c:v>
                </c:pt>
                <c:pt idx="6">
                  <c:v>1321</c:v>
                </c:pt>
                <c:pt idx="7">
                  <c:v>1160</c:v>
                </c:pt>
                <c:pt idx="8">
                  <c:v>1099</c:v>
                </c:pt>
                <c:pt idx="9">
                  <c:v>893</c:v>
                </c:pt>
                <c:pt idx="10">
                  <c:v>631</c:v>
                </c:pt>
                <c:pt idx="11">
                  <c:v>412</c:v>
                </c:pt>
                <c:pt idx="12">
                  <c:v>366</c:v>
                </c:pt>
                <c:pt idx="13">
                  <c:v>265</c:v>
                </c:pt>
                <c:pt idx="14">
                  <c:v>-16</c:v>
                </c:pt>
                <c:pt idx="15">
                  <c:v>-99</c:v>
                </c:pt>
                <c:pt idx="16">
                  <c:v>-267</c:v>
                </c:pt>
                <c:pt idx="17">
                  <c:v>-391</c:v>
                </c:pt>
                <c:pt idx="18">
                  <c:v>-586</c:v>
                </c:pt>
                <c:pt idx="19">
                  <c:v>-758</c:v>
                </c:pt>
                <c:pt idx="20">
                  <c:v>-1047</c:v>
                </c:pt>
                <c:pt idx="21">
                  <c:v>-1244</c:v>
                </c:pt>
                <c:pt idx="22">
                  <c:v>-1340</c:v>
                </c:pt>
                <c:pt idx="23">
                  <c:v>-1686</c:v>
                </c:pt>
                <c:pt idx="24">
                  <c:v>-1955</c:v>
                </c:pt>
                <c:pt idx="25">
                  <c:v>-2186</c:v>
                </c:pt>
                <c:pt idx="26">
                  <c:v>-2883</c:v>
                </c:pt>
                <c:pt idx="27">
                  <c:v>-8621</c:v>
                </c:pt>
              </c:numCache>
            </c:numRef>
          </c:val>
          <c:smooth val="1"/>
          <c:extLst>
            <c:ext xmlns:c16="http://schemas.microsoft.com/office/drawing/2014/chart" uri="{C3380CC4-5D6E-409C-BE32-E72D297353CC}">
              <c16:uniqueId val="{00000002-CDB6-4FC8-BF53-AE743684EB0D}"/>
            </c:ext>
          </c:extLst>
        </c:ser>
        <c:ser>
          <c:idx val="3"/>
          <c:order val="3"/>
          <c:tx>
            <c:strRef>
              <c:f>'FEB 23 Published MOS estimates'!$N$4</c:f>
              <c:strCache>
                <c:ptCount val="1"/>
                <c:pt idx="0">
                  <c:v>Adelaide SEAGas</c:v>
                </c:pt>
              </c:strCache>
            </c:strRef>
          </c:tx>
          <c:spPr>
            <a:ln w="25400">
              <a:solidFill>
                <a:srgbClr val="FF6600"/>
              </a:solidFill>
              <a:prstDash val="solid"/>
            </a:ln>
          </c:spPr>
          <c:marker>
            <c:symbol val="none"/>
          </c:marker>
          <c:val>
            <c:numRef>
              <c:f>'FEB 23 Published MOS estimates'!$N$5:$N$35</c:f>
              <c:numCache>
                <c:formatCode>#,##0</c:formatCode>
                <c:ptCount val="31"/>
                <c:pt idx="0">
                  <c:v>533</c:v>
                </c:pt>
                <c:pt idx="1">
                  <c:v>407</c:v>
                </c:pt>
                <c:pt idx="2">
                  <c:v>261</c:v>
                </c:pt>
                <c:pt idx="3">
                  <c:v>145</c:v>
                </c:pt>
                <c:pt idx="4">
                  <c:v>93</c:v>
                </c:pt>
                <c:pt idx="5">
                  <c:v>64</c:v>
                </c:pt>
                <c:pt idx="6">
                  <c:v>63</c:v>
                </c:pt>
                <c:pt idx="7">
                  <c:v>50</c:v>
                </c:pt>
                <c:pt idx="8">
                  <c:v>46</c:v>
                </c:pt>
                <c:pt idx="9">
                  <c:v>40</c:v>
                </c:pt>
                <c:pt idx="10">
                  <c:v>39</c:v>
                </c:pt>
                <c:pt idx="11">
                  <c:v>38</c:v>
                </c:pt>
                <c:pt idx="12">
                  <c:v>34</c:v>
                </c:pt>
                <c:pt idx="13">
                  <c:v>28</c:v>
                </c:pt>
                <c:pt idx="14">
                  <c:v>27</c:v>
                </c:pt>
                <c:pt idx="15">
                  <c:v>21</c:v>
                </c:pt>
                <c:pt idx="16">
                  <c:v>19</c:v>
                </c:pt>
                <c:pt idx="17">
                  <c:v>16</c:v>
                </c:pt>
                <c:pt idx="18">
                  <c:v>8</c:v>
                </c:pt>
                <c:pt idx="19">
                  <c:v>-23</c:v>
                </c:pt>
                <c:pt idx="20">
                  <c:v>-86</c:v>
                </c:pt>
                <c:pt idx="21">
                  <c:v>-186</c:v>
                </c:pt>
                <c:pt idx="22">
                  <c:v>-260</c:v>
                </c:pt>
                <c:pt idx="23">
                  <c:v>-316</c:v>
                </c:pt>
                <c:pt idx="24">
                  <c:v>-368</c:v>
                </c:pt>
                <c:pt idx="25">
                  <c:v>-514</c:v>
                </c:pt>
                <c:pt idx="26">
                  <c:v>-1119</c:v>
                </c:pt>
                <c:pt idx="27">
                  <c:v>-3829</c:v>
                </c:pt>
              </c:numCache>
            </c:numRef>
          </c:val>
          <c:smooth val="1"/>
          <c:extLst>
            <c:ext xmlns:c16="http://schemas.microsoft.com/office/drawing/2014/chart" uri="{C3380CC4-5D6E-409C-BE32-E72D297353CC}">
              <c16:uniqueId val="{00000003-CDB6-4FC8-BF53-AE743684EB0D}"/>
            </c:ext>
          </c:extLst>
        </c:ser>
        <c:ser>
          <c:idx val="4"/>
          <c:order val="4"/>
          <c:tx>
            <c:strRef>
              <c:f>'FEB 23 Published MOS estimates'!$O$4</c:f>
              <c:strCache>
                <c:ptCount val="1"/>
                <c:pt idx="0">
                  <c:v>Brisbane RBP</c:v>
                </c:pt>
              </c:strCache>
            </c:strRef>
          </c:tx>
          <c:marker>
            <c:symbol val="none"/>
          </c:marker>
          <c:val>
            <c:numRef>
              <c:f>'FEB 23 Published MOS estimates'!$O$5:$O$35</c:f>
              <c:numCache>
                <c:formatCode>#,##0</c:formatCode>
                <c:ptCount val="31"/>
                <c:pt idx="0">
                  <c:v>7611</c:v>
                </c:pt>
                <c:pt idx="1">
                  <c:v>4469</c:v>
                </c:pt>
                <c:pt idx="2">
                  <c:v>3681</c:v>
                </c:pt>
                <c:pt idx="3">
                  <c:v>2863</c:v>
                </c:pt>
                <c:pt idx="4">
                  <c:v>2652</c:v>
                </c:pt>
                <c:pt idx="5">
                  <c:v>2376</c:v>
                </c:pt>
                <c:pt idx="6">
                  <c:v>2155</c:v>
                </c:pt>
                <c:pt idx="7">
                  <c:v>1942</c:v>
                </c:pt>
                <c:pt idx="8">
                  <c:v>1604</c:v>
                </c:pt>
                <c:pt idx="9">
                  <c:v>1363</c:v>
                </c:pt>
                <c:pt idx="10">
                  <c:v>1226</c:v>
                </c:pt>
                <c:pt idx="11">
                  <c:v>990</c:v>
                </c:pt>
                <c:pt idx="12">
                  <c:v>781</c:v>
                </c:pt>
                <c:pt idx="13">
                  <c:v>540</c:v>
                </c:pt>
                <c:pt idx="14">
                  <c:v>261</c:v>
                </c:pt>
                <c:pt idx="15">
                  <c:v>33</c:v>
                </c:pt>
                <c:pt idx="16">
                  <c:v>-151</c:v>
                </c:pt>
                <c:pt idx="17">
                  <c:v>-289</c:v>
                </c:pt>
                <c:pt idx="18">
                  <c:v>-414</c:v>
                </c:pt>
                <c:pt idx="19">
                  <c:v>-652</c:v>
                </c:pt>
                <c:pt idx="20">
                  <c:v>-792</c:v>
                </c:pt>
                <c:pt idx="21">
                  <c:v>-875</c:v>
                </c:pt>
                <c:pt idx="22">
                  <c:v>-1119</c:v>
                </c:pt>
                <c:pt idx="23">
                  <c:v>-1328</c:v>
                </c:pt>
                <c:pt idx="24">
                  <c:v>-1555</c:v>
                </c:pt>
                <c:pt idx="25">
                  <c:v>-2187</c:v>
                </c:pt>
                <c:pt idx="26">
                  <c:v>-2839</c:v>
                </c:pt>
                <c:pt idx="27">
                  <c:v>-13780</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December 2022, January 2023 and February 2023.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December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2017</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January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February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 AEMO has excluded the MOS allocations from the MSP from Gas Day 24/12/20, 25/12/20 and 28/12/20 which were extreme events caused by errors by a trading participant.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docs/sites/so/gso/STTM%20Operations/Market%20Operator%20Service%20(MOS)/MOS%20Estimates/2022/Dec%202022%20-%20Feb%202023/GP-4002-F03%20MOS%20Estimates%20Forecast%20Model%20-%20Dec%2022%20to%20Feb%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sheetData sheetId="1"/>
      <sheetData sheetId="2"/>
      <sheetData sheetId="3"/>
      <sheetData sheetId="4"/>
      <sheetData sheetId="5">
        <row r="3">
          <cell r="O3">
            <v>1</v>
          </cell>
        </row>
        <row r="4">
          <cell r="O4">
            <v>2</v>
          </cell>
        </row>
        <row r="5">
          <cell r="O5">
            <v>3</v>
          </cell>
        </row>
        <row r="6">
          <cell r="O6">
            <v>4</v>
          </cell>
        </row>
        <row r="7">
          <cell r="O7">
            <v>5</v>
          </cell>
        </row>
        <row r="8">
          <cell r="O8">
            <v>6</v>
          </cell>
        </row>
        <row r="9">
          <cell r="O9">
            <v>7</v>
          </cell>
        </row>
        <row r="10">
          <cell r="O10">
            <v>8</v>
          </cell>
        </row>
        <row r="11">
          <cell r="O11">
            <v>9</v>
          </cell>
        </row>
        <row r="12">
          <cell r="O12">
            <v>10</v>
          </cell>
        </row>
        <row r="13">
          <cell r="O13">
            <v>11</v>
          </cell>
        </row>
        <row r="14">
          <cell r="O14">
            <v>12</v>
          </cell>
        </row>
        <row r="15">
          <cell r="O15">
            <v>13</v>
          </cell>
        </row>
        <row r="16">
          <cell r="O16">
            <v>14</v>
          </cell>
        </row>
        <row r="17">
          <cell r="O17">
            <v>15</v>
          </cell>
        </row>
        <row r="18">
          <cell r="O18">
            <v>16</v>
          </cell>
        </row>
        <row r="19">
          <cell r="O19">
            <v>17</v>
          </cell>
        </row>
        <row r="20">
          <cell r="O20">
            <v>18</v>
          </cell>
        </row>
        <row r="21">
          <cell r="O21">
            <v>19</v>
          </cell>
        </row>
        <row r="22">
          <cell r="O22">
            <v>20</v>
          </cell>
        </row>
        <row r="23">
          <cell r="O23">
            <v>21</v>
          </cell>
        </row>
        <row r="24">
          <cell r="O24">
            <v>22</v>
          </cell>
        </row>
        <row r="25">
          <cell r="O25">
            <v>23</v>
          </cell>
        </row>
        <row r="26">
          <cell r="O26">
            <v>24</v>
          </cell>
        </row>
        <row r="27">
          <cell r="O27">
            <v>25</v>
          </cell>
        </row>
        <row r="28">
          <cell r="O28">
            <v>26</v>
          </cell>
        </row>
        <row r="29">
          <cell r="O29">
            <v>27</v>
          </cell>
        </row>
        <row r="30">
          <cell r="O30">
            <v>28</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2.75" zeroHeight="1" x14ac:dyDescent="0.2"/>
  <cols>
    <col min="1" max="10" width="9.140625" customWidth="1"/>
    <col min="11" max="16384" width="9.1406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29" zoomScale="90" zoomScaleNormal="90" workbookViewId="0">
      <selection activeCell="A65" sqref="A65:XFD1048576"/>
    </sheetView>
  </sheetViews>
  <sheetFormatPr defaultColWidth="0" defaultRowHeight="12.75" zeroHeight="1" x14ac:dyDescent="0.2"/>
  <cols>
    <col min="1" max="10" width="9.140625" customWidth="1"/>
    <col min="11" max="16384" width="9.1406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6"/>
  <sheetViews>
    <sheetView zoomScale="85" zoomScaleNormal="85" workbookViewId="0">
      <selection activeCell="D5" sqref="D5"/>
    </sheetView>
  </sheetViews>
  <sheetFormatPr defaultColWidth="9.140625" defaultRowHeight="12" x14ac:dyDescent="0.2"/>
  <cols>
    <col min="1" max="1" width="2.42578125" style="1" customWidth="1"/>
    <col min="2" max="2" width="2.5703125" style="1" customWidth="1"/>
    <col min="3" max="3" width="14.5703125" style="1" customWidth="1"/>
    <col min="4" max="4" width="11" style="1" bestFit="1" customWidth="1"/>
    <col min="5" max="5" width="10.85546875" style="1" bestFit="1" customWidth="1"/>
    <col min="6" max="6" width="12.140625" style="1" bestFit="1" customWidth="1"/>
    <col min="7" max="7" width="15.140625" style="1" bestFit="1" customWidth="1"/>
    <col min="8" max="8" width="12.140625" style="1" bestFit="1" customWidth="1"/>
    <col min="9" max="9" width="4.140625" style="1" customWidth="1"/>
    <col min="10" max="15" width="8.7109375" style="1" customWidth="1"/>
    <col min="16" max="16" width="2.5703125" style="1" customWidth="1"/>
    <col min="17" max="17" width="18.28515625" style="1" customWidth="1"/>
    <col min="18" max="22" width="9.140625" style="1"/>
    <col min="23" max="23" width="3.5703125" style="1" customWidth="1"/>
    <col min="24" max="24" width="15.85546875" style="14" bestFit="1" customWidth="1"/>
    <col min="25" max="26" width="6.5703125" style="14" bestFit="1" customWidth="1"/>
    <col min="27" max="27" width="7.85546875" style="14" bestFit="1" customWidth="1"/>
    <col min="28" max="28" width="8" style="14" bestFit="1" customWidth="1"/>
    <col min="29" max="16384" width="9.140625" style="1"/>
  </cols>
  <sheetData>
    <row r="2" spans="2:31" x14ac:dyDescent="0.2">
      <c r="C2" s="64" t="s">
        <v>22</v>
      </c>
      <c r="D2" s="64"/>
      <c r="E2" s="64"/>
      <c r="F2" s="64"/>
      <c r="G2" s="64"/>
      <c r="H2" s="64"/>
    </row>
    <row r="3" spans="2:31" ht="29.25" customHeight="1" x14ac:dyDescent="0.2">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24" x14ac:dyDescent="0.2">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2.75" x14ac:dyDescent="0.2">
      <c r="C5" s="40" t="s">
        <v>12</v>
      </c>
      <c r="D5" s="39">
        <f>MAX(0,K5:K35)</f>
        <v>22771</v>
      </c>
      <c r="E5" s="39">
        <f>MAX(0,L5:L35)</f>
        <v>8979.4087099999997</v>
      </c>
      <c r="F5" s="39">
        <f>MAX(0,M5:M35)</f>
        <v>16885</v>
      </c>
      <c r="G5" s="39">
        <f>MAX(0,N5:N35)</f>
        <v>519</v>
      </c>
      <c r="H5" s="39">
        <f>MAX(0,O5:O35)</f>
        <v>5961</v>
      </c>
      <c r="I5" s="1">
        <v>1</v>
      </c>
      <c r="J5" s="42">
        <v>1</v>
      </c>
      <c r="K5" s="18">
        <v>22771</v>
      </c>
      <c r="L5" s="18">
        <v>8979.4087099999997</v>
      </c>
      <c r="M5" s="18">
        <v>16885</v>
      </c>
      <c r="N5" s="18">
        <v>519</v>
      </c>
      <c r="O5" s="33">
        <v>5961</v>
      </c>
      <c r="AC5"/>
      <c r="AD5" s="2"/>
      <c r="AE5" s="6"/>
    </row>
    <row r="6" spans="2:31" ht="12.75" x14ac:dyDescent="0.2">
      <c r="B6" s="41"/>
      <c r="C6" s="40" t="s">
        <v>13</v>
      </c>
      <c r="D6" s="39">
        <f>MAX(0,-MIN(K5:K35))</f>
        <v>29451</v>
      </c>
      <c r="E6" s="39">
        <f>MAX(0,-MIN(L5:L35))</f>
        <v>11956.502469999999</v>
      </c>
      <c r="F6" s="39">
        <f>MAX(0,-MIN(M5:M35))</f>
        <v>10595</v>
      </c>
      <c r="G6" s="39">
        <f>MAX(0,-MIN(N5:N35))</f>
        <v>17251</v>
      </c>
      <c r="H6" s="39">
        <f>MAX(0,-MIN(O5:O35))</f>
        <v>8833</v>
      </c>
      <c r="I6" s="1">
        <v>2</v>
      </c>
      <c r="J6" s="43">
        <v>1</v>
      </c>
      <c r="K6" s="18">
        <v>12482</v>
      </c>
      <c r="L6" s="18">
        <v>6228.4780099999998</v>
      </c>
      <c r="M6" s="18">
        <v>7195</v>
      </c>
      <c r="N6" s="18">
        <v>292</v>
      </c>
      <c r="O6" s="35">
        <v>3837</v>
      </c>
      <c r="AC6"/>
      <c r="AD6" s="2"/>
    </row>
    <row r="7" spans="2:31" ht="12.75" x14ac:dyDescent="0.2">
      <c r="I7" s="1">
        <v>3</v>
      </c>
      <c r="J7" s="43">
        <v>1</v>
      </c>
      <c r="K7" s="18">
        <v>7410</v>
      </c>
      <c r="L7" s="18">
        <v>5789.6687599999996</v>
      </c>
      <c r="M7" s="18">
        <v>4985</v>
      </c>
      <c r="N7" s="18">
        <v>182</v>
      </c>
      <c r="O7" s="35">
        <v>3311</v>
      </c>
      <c r="W7" s="5"/>
      <c r="AC7"/>
      <c r="AD7" s="2"/>
    </row>
    <row r="8" spans="2:31" ht="12.75" x14ac:dyDescent="0.2">
      <c r="I8" s="1">
        <v>4</v>
      </c>
      <c r="J8" s="43">
        <v>1</v>
      </c>
      <c r="K8" s="18">
        <v>6489</v>
      </c>
      <c r="L8" s="18">
        <v>4852.8204999999998</v>
      </c>
      <c r="M8" s="18">
        <v>3372</v>
      </c>
      <c r="N8" s="18">
        <v>101</v>
      </c>
      <c r="O8" s="35">
        <v>3169</v>
      </c>
      <c r="W8" s="5"/>
      <c r="AC8"/>
      <c r="AD8" s="2"/>
    </row>
    <row r="9" spans="2:31" ht="12.75" x14ac:dyDescent="0.2">
      <c r="I9" s="1">
        <v>5</v>
      </c>
      <c r="J9" s="43">
        <v>1</v>
      </c>
      <c r="K9" s="18">
        <v>5620</v>
      </c>
      <c r="L9" s="18">
        <v>4421.9056600000004</v>
      </c>
      <c r="M9" s="18">
        <v>2988</v>
      </c>
      <c r="N9" s="18">
        <v>85</v>
      </c>
      <c r="O9" s="35">
        <v>2895</v>
      </c>
      <c r="W9" s="5"/>
      <c r="AC9"/>
      <c r="AD9" s="2"/>
    </row>
    <row r="10" spans="2:31" ht="12.75" x14ac:dyDescent="0.2">
      <c r="I10" s="1">
        <v>6</v>
      </c>
      <c r="J10" s="43">
        <v>1</v>
      </c>
      <c r="K10" s="18">
        <v>4241</v>
      </c>
      <c r="L10" s="18">
        <v>4053.3293399999998</v>
      </c>
      <c r="M10" s="18">
        <v>2713</v>
      </c>
      <c r="N10" s="18">
        <v>67</v>
      </c>
      <c r="O10" s="35">
        <v>2686</v>
      </c>
      <c r="W10" s="5"/>
      <c r="AC10"/>
      <c r="AD10" s="2"/>
    </row>
    <row r="11" spans="2:31" ht="12.75" customHeight="1" x14ac:dyDescent="0.2">
      <c r="C11" s="64" t="s">
        <v>17</v>
      </c>
      <c r="D11" s="64"/>
      <c r="E11" s="64"/>
      <c r="F11" s="64"/>
      <c r="G11" s="64"/>
      <c r="H11" s="64"/>
      <c r="I11" s="1">
        <v>7</v>
      </c>
      <c r="J11" s="43">
        <v>1</v>
      </c>
      <c r="K11" s="18">
        <v>2411</v>
      </c>
      <c r="L11" s="18">
        <v>3822.0359699999999</v>
      </c>
      <c r="M11" s="18">
        <v>2322</v>
      </c>
      <c r="N11" s="18">
        <v>62</v>
      </c>
      <c r="O11" s="35">
        <v>2294</v>
      </c>
      <c r="W11" s="5"/>
      <c r="AC11"/>
      <c r="AD11" s="2"/>
    </row>
    <row r="12" spans="2:31" ht="12.75" x14ac:dyDescent="0.2">
      <c r="C12" s="64"/>
      <c r="D12" s="64"/>
      <c r="E12" s="64"/>
      <c r="F12" s="64"/>
      <c r="G12" s="64"/>
      <c r="H12" s="64"/>
      <c r="I12" s="1">
        <v>8</v>
      </c>
      <c r="J12" s="43">
        <v>1</v>
      </c>
      <c r="K12" s="18">
        <v>1904</v>
      </c>
      <c r="L12" s="18">
        <v>3494.9996900000001</v>
      </c>
      <c r="M12" s="18">
        <v>2092</v>
      </c>
      <c r="N12" s="18">
        <v>57</v>
      </c>
      <c r="O12" s="35">
        <v>1974</v>
      </c>
      <c r="W12" s="5"/>
      <c r="AC12"/>
      <c r="AD12" s="2"/>
    </row>
    <row r="13" spans="2:31" ht="12.75" x14ac:dyDescent="0.2">
      <c r="C13" s="4"/>
      <c r="D13" s="65" t="s">
        <v>10</v>
      </c>
      <c r="E13" s="66"/>
      <c r="F13" s="66"/>
      <c r="G13" s="66"/>
      <c r="H13" s="66"/>
      <c r="I13" s="1">
        <v>9</v>
      </c>
      <c r="J13" s="43">
        <v>1</v>
      </c>
      <c r="K13" s="18">
        <v>1289</v>
      </c>
      <c r="L13" s="18">
        <v>3179.4448400000001</v>
      </c>
      <c r="M13" s="18">
        <v>1951</v>
      </c>
      <c r="N13" s="18">
        <v>54</v>
      </c>
      <c r="O13" s="35">
        <v>1892</v>
      </c>
      <c r="W13" s="5"/>
      <c r="AC13"/>
      <c r="AD13" s="2"/>
    </row>
    <row r="14" spans="2:31" ht="12.75" customHeight="1" x14ac:dyDescent="0.2">
      <c r="C14" s="19"/>
      <c r="D14" s="50" t="s">
        <v>7</v>
      </c>
      <c r="E14" s="51" t="s">
        <v>5</v>
      </c>
      <c r="F14" s="51" t="s">
        <v>6</v>
      </c>
      <c r="G14" s="51" t="s">
        <v>15</v>
      </c>
      <c r="H14" s="52" t="s">
        <v>14</v>
      </c>
      <c r="I14" s="1">
        <v>10</v>
      </c>
      <c r="J14" s="43">
        <v>1</v>
      </c>
      <c r="K14" s="18">
        <v>-300</v>
      </c>
      <c r="L14" s="18">
        <v>2798.53737</v>
      </c>
      <c r="M14" s="18">
        <v>1754</v>
      </c>
      <c r="N14" s="18">
        <v>50</v>
      </c>
      <c r="O14" s="35">
        <v>1745</v>
      </c>
      <c r="W14" s="5"/>
      <c r="AC14"/>
      <c r="AD14" s="2"/>
    </row>
    <row r="15" spans="2:31" ht="12.75" customHeight="1" x14ac:dyDescent="0.2">
      <c r="C15" s="57" t="s">
        <v>0</v>
      </c>
      <c r="D15" s="31">
        <f>MAX(0,K5:K35)</f>
        <v>22771</v>
      </c>
      <c r="E15" s="32">
        <f>MAX(0,L5:L35)</f>
        <v>8979.4087099999997</v>
      </c>
      <c r="F15" s="32">
        <f>MAX(0,M5:M35)</f>
        <v>16885</v>
      </c>
      <c r="G15" s="32">
        <f>MAX(0,N5:N35)</f>
        <v>519</v>
      </c>
      <c r="H15" s="33">
        <f>MAX(0,O5:O35)</f>
        <v>5961</v>
      </c>
      <c r="I15" s="1">
        <v>11</v>
      </c>
      <c r="J15" s="43">
        <v>1</v>
      </c>
      <c r="K15" s="18">
        <v>-652</v>
      </c>
      <c r="L15" s="18">
        <v>2546.96713</v>
      </c>
      <c r="M15" s="18">
        <v>1698</v>
      </c>
      <c r="N15" s="18">
        <v>45</v>
      </c>
      <c r="O15" s="35">
        <v>1621</v>
      </c>
      <c r="W15" s="8"/>
      <c r="AC15"/>
      <c r="AD15" s="2"/>
    </row>
    <row r="16" spans="2:31" ht="12.75" x14ac:dyDescent="0.2">
      <c r="C16" s="58">
        <v>0.95</v>
      </c>
      <c r="D16" s="34">
        <f>PERCENTILE(K5:K35, 0.95)</f>
        <v>9946</v>
      </c>
      <c r="E16" s="18">
        <f>PERCENTILE(L5:L35, 0.95)</f>
        <v>6009.0733849999997</v>
      </c>
      <c r="F16" s="18">
        <f>PERCENTILE(M5:M35, 0.95)</f>
        <v>6090</v>
      </c>
      <c r="G16" s="18">
        <f>PERCENTILE(N5:N35, 0.95)</f>
        <v>237</v>
      </c>
      <c r="H16" s="35">
        <f>PERCENTILE(O5:O35, 0.95)</f>
        <v>3574</v>
      </c>
      <c r="I16" s="1">
        <v>12</v>
      </c>
      <c r="J16" s="43">
        <v>1</v>
      </c>
      <c r="K16" s="18">
        <v>-1245</v>
      </c>
      <c r="L16" s="18">
        <v>2500.1562199999998</v>
      </c>
      <c r="M16" s="18">
        <v>1446</v>
      </c>
      <c r="N16" s="18">
        <v>40</v>
      </c>
      <c r="O16" s="35">
        <v>1364</v>
      </c>
      <c r="W16" s="8"/>
      <c r="AC16"/>
      <c r="AD16" s="2"/>
    </row>
    <row r="17" spans="2:30" ht="12.75" x14ac:dyDescent="0.2">
      <c r="C17" s="59">
        <v>0.75</v>
      </c>
      <c r="D17" s="34">
        <f>PERCENTILE(K5:K35, 0.75)</f>
        <v>1596.5</v>
      </c>
      <c r="E17" s="18">
        <f>PERCENTILE(L5:L35, 0.75)</f>
        <v>3337.2222650000003</v>
      </c>
      <c r="F17" s="18">
        <f>PERCENTILE(M5:M35, 0.75)</f>
        <v>2021.5</v>
      </c>
      <c r="G17" s="18">
        <f>PERCENTILE(N5:N35, 0.75)</f>
        <v>55.5</v>
      </c>
      <c r="H17" s="35">
        <f>PERCENTILE(O5:O35, 0.75)</f>
        <v>1933</v>
      </c>
      <c r="I17" s="1">
        <v>13</v>
      </c>
      <c r="J17" s="43">
        <v>1</v>
      </c>
      <c r="K17" s="18">
        <v>-1550</v>
      </c>
      <c r="L17" s="18">
        <v>2385.99964</v>
      </c>
      <c r="M17" s="18">
        <v>1343</v>
      </c>
      <c r="N17" s="18">
        <v>35</v>
      </c>
      <c r="O17" s="35">
        <v>1287</v>
      </c>
      <c r="W17" s="5"/>
      <c r="AC17"/>
      <c r="AD17" s="2"/>
    </row>
    <row r="18" spans="2:30" ht="12.75" x14ac:dyDescent="0.2">
      <c r="C18" s="59">
        <v>0.5</v>
      </c>
      <c r="D18" s="34">
        <f>PERCENTILE(K5:K35, 0.5)</f>
        <v>-3247</v>
      </c>
      <c r="E18" s="18">
        <f t="shared" ref="E18:H18" si="0">PERCENTILE(L5:L35, 0.5)</f>
        <v>1984.47461</v>
      </c>
      <c r="F18" s="18">
        <f t="shared" si="0"/>
        <v>741</v>
      </c>
      <c r="G18" s="18">
        <f t="shared" si="0"/>
        <v>20</v>
      </c>
      <c r="H18" s="35">
        <f t="shared" si="0"/>
        <v>723</v>
      </c>
      <c r="I18" s="1">
        <v>14</v>
      </c>
      <c r="J18" s="43">
        <v>1</v>
      </c>
      <c r="K18" s="18">
        <v>-2293</v>
      </c>
      <c r="L18" s="18">
        <v>2213.4274500000001</v>
      </c>
      <c r="M18" s="18">
        <v>1035</v>
      </c>
      <c r="N18" s="18">
        <v>34</v>
      </c>
      <c r="O18" s="35">
        <v>967</v>
      </c>
      <c r="W18" s="5"/>
      <c r="AC18"/>
      <c r="AD18" s="2"/>
    </row>
    <row r="19" spans="2:30" ht="12.75" x14ac:dyDescent="0.2">
      <c r="C19" s="59">
        <v>0.25</v>
      </c>
      <c r="D19" s="34">
        <f>PERCENTILE(K5:K35, 0.25)</f>
        <v>-7936</v>
      </c>
      <c r="E19" s="18">
        <f t="shared" ref="E19:H19" si="1">PERCENTILE(L5:L35, 0.25)</f>
        <v>1188.6486150000001</v>
      </c>
      <c r="F19" s="18">
        <f t="shared" si="1"/>
        <v>-833.5</v>
      </c>
      <c r="G19" s="18">
        <f t="shared" si="1"/>
        <v>-413</v>
      </c>
      <c r="H19" s="35">
        <f t="shared" si="1"/>
        <v>-818</v>
      </c>
      <c r="I19" s="1">
        <v>15</v>
      </c>
      <c r="J19" s="43">
        <v>1</v>
      </c>
      <c r="K19" s="18">
        <v>-3009</v>
      </c>
      <c r="L19" s="18">
        <v>2149.4868000000001</v>
      </c>
      <c r="M19" s="18">
        <v>902</v>
      </c>
      <c r="N19" s="18">
        <v>31</v>
      </c>
      <c r="O19" s="35">
        <v>865</v>
      </c>
      <c r="P19" s="4"/>
      <c r="W19" s="5"/>
      <c r="AC19"/>
      <c r="AD19" s="2"/>
    </row>
    <row r="20" spans="2:30" ht="12.75" x14ac:dyDescent="0.2">
      <c r="C20" s="58">
        <v>0.05</v>
      </c>
      <c r="D20" s="34">
        <f>PERCENTILE(K5:K35, 0.05)</f>
        <v>-17012</v>
      </c>
      <c r="E20" s="18">
        <f t="shared" ref="E20:H20" si="2">PERCENTILE(L5:L35, 0.05)</f>
        <v>-433.83889500000004</v>
      </c>
      <c r="F20" s="18">
        <f t="shared" si="2"/>
        <v>-3437</v>
      </c>
      <c r="G20" s="18">
        <f t="shared" si="2"/>
        <v>-4491.5</v>
      </c>
      <c r="H20" s="35">
        <f t="shared" si="2"/>
        <v>-3973.5</v>
      </c>
      <c r="I20" s="1">
        <v>16</v>
      </c>
      <c r="J20" s="43">
        <v>1</v>
      </c>
      <c r="K20" s="18">
        <v>-3247</v>
      </c>
      <c r="L20" s="18">
        <v>1984.47461</v>
      </c>
      <c r="M20" s="18">
        <v>741</v>
      </c>
      <c r="N20" s="18">
        <v>20</v>
      </c>
      <c r="O20" s="35">
        <v>723</v>
      </c>
      <c r="P20" s="4"/>
      <c r="W20" s="5"/>
      <c r="AC20"/>
      <c r="AD20" s="2"/>
    </row>
    <row r="21" spans="2:30" ht="12.75" x14ac:dyDescent="0.2">
      <c r="C21" s="63" t="s">
        <v>3</v>
      </c>
      <c r="D21" s="34">
        <f>MIN(0,K5:K35)</f>
        <v>-29451</v>
      </c>
      <c r="E21" s="18">
        <f>MIN(0,L5:L35)</f>
        <v>-11956.502469999999</v>
      </c>
      <c r="F21" s="18">
        <f>MIN(0,M5:M35)</f>
        <v>-10595</v>
      </c>
      <c r="G21" s="18">
        <f>MIN(0,N5:N35)</f>
        <v>-17251</v>
      </c>
      <c r="H21" s="35">
        <f>MIN(0,O5:O35)</f>
        <v>-8833</v>
      </c>
      <c r="I21" s="1">
        <v>17</v>
      </c>
      <c r="J21" s="43">
        <v>1</v>
      </c>
      <c r="K21" s="18">
        <v>-3816</v>
      </c>
      <c r="L21" s="18">
        <v>1823.2851599999999</v>
      </c>
      <c r="M21" s="18">
        <v>585</v>
      </c>
      <c r="N21" s="18">
        <v>15</v>
      </c>
      <c r="O21" s="35">
        <v>508</v>
      </c>
      <c r="P21" s="4"/>
      <c r="W21" s="5"/>
      <c r="AC21"/>
      <c r="AD21" s="2"/>
    </row>
    <row r="22" spans="2:30" ht="12.75" x14ac:dyDescent="0.2">
      <c r="C22" s="61" t="s">
        <v>1</v>
      </c>
      <c r="D22" s="31">
        <f>AVERAGE(K5:K35)</f>
        <v>-3235.3548387096776</v>
      </c>
      <c r="E22" s="32">
        <f>AVERAGE(L5:L35)</f>
        <v>2017.1609722580631</v>
      </c>
      <c r="F22" s="32">
        <f>AVERAGE(M5:M35)</f>
        <v>850.45161290322585</v>
      </c>
      <c r="G22" s="32">
        <f>AVERAGE(N5:N35)</f>
        <v>-982.90322580645159</v>
      </c>
      <c r="H22" s="33">
        <f>AVERAGE(O5:O35)</f>
        <v>357.25806451612902</v>
      </c>
      <c r="I22" s="1">
        <v>18</v>
      </c>
      <c r="J22" s="43">
        <v>1</v>
      </c>
      <c r="K22" s="18">
        <v>-4125</v>
      </c>
      <c r="L22" s="18">
        <v>1704.3054</v>
      </c>
      <c r="M22" s="18">
        <v>468</v>
      </c>
      <c r="N22" s="18">
        <v>2</v>
      </c>
      <c r="O22" s="35">
        <v>409</v>
      </c>
      <c r="P22" s="4"/>
      <c r="W22" s="5"/>
    </row>
    <row r="23" spans="2:30" ht="12.75" x14ac:dyDescent="0.2">
      <c r="C23" s="24" t="s">
        <v>4</v>
      </c>
      <c r="D23" s="34">
        <f>STDEV(K5:K35)</f>
        <v>9543.3783310676972</v>
      </c>
      <c r="E23" s="18">
        <f>STDEV(L5:L35)</f>
        <v>3296.3897527720746</v>
      </c>
      <c r="F23" s="18">
        <f>STDEV(M5:M35)</f>
        <v>4279.4152080138992</v>
      </c>
      <c r="G23" s="18">
        <f>STDEV(N5:N35)</f>
        <v>3242.1047623916443</v>
      </c>
      <c r="H23" s="35">
        <f>STDEV(O5:O35)</f>
        <v>2792.3093664294188</v>
      </c>
      <c r="I23" s="1">
        <v>19</v>
      </c>
      <c r="J23" s="43">
        <v>1</v>
      </c>
      <c r="K23" s="18">
        <v>-4848</v>
      </c>
      <c r="L23" s="18">
        <v>1602.9176500000001</v>
      </c>
      <c r="M23" s="18">
        <v>137</v>
      </c>
      <c r="N23" s="18">
        <v>-68</v>
      </c>
      <c r="O23" s="35">
        <v>173</v>
      </c>
      <c r="P23" s="4"/>
      <c r="Q23" s="45"/>
      <c r="R23" s="4"/>
      <c r="S23" s="4"/>
      <c r="T23" s="4"/>
      <c r="U23" s="4"/>
      <c r="W23" s="5"/>
      <c r="X23" s="15"/>
      <c r="Y23" s="15"/>
      <c r="Z23" s="15"/>
      <c r="AA23" s="16"/>
    </row>
    <row r="24" spans="2:30" ht="12.75" customHeight="1" x14ac:dyDescent="0.2">
      <c r="C24" s="25" t="s">
        <v>8</v>
      </c>
      <c r="D24" s="53">
        <f>COUNTIF(K$5:K$35,"&gt;=0")/COUNTA(K$5:K$35)</f>
        <v>0.29032258064516131</v>
      </c>
      <c r="E24" s="46">
        <f t="shared" ref="E24:G24" si="3">COUNTIF(L$5:L$35,"&gt;=0")/COUNTA(L$5:L$35)</f>
        <v>0.90322580645161288</v>
      </c>
      <c r="F24" s="46">
        <f t="shared" si="3"/>
        <v>0.61290322580645162</v>
      </c>
      <c r="G24" s="46">
        <f t="shared" si="3"/>
        <v>0.58064516129032262</v>
      </c>
      <c r="H24" s="47">
        <f>COUNTIF(O$5:O$35,"&gt;=0")/COUNTA(O$5:O$35)</f>
        <v>0.64516129032258063</v>
      </c>
      <c r="I24" s="1">
        <v>20</v>
      </c>
      <c r="J24" s="43">
        <v>1</v>
      </c>
      <c r="K24" s="18">
        <v>-5638</v>
      </c>
      <c r="L24" s="18">
        <v>1561.6537800000001</v>
      </c>
      <c r="M24" s="18">
        <v>-1</v>
      </c>
      <c r="N24" s="18">
        <v>-102</v>
      </c>
      <c r="O24" s="35">
        <v>0</v>
      </c>
      <c r="P24" s="4"/>
      <c r="Q24" s="64" t="s">
        <v>16</v>
      </c>
      <c r="R24" s="64"/>
      <c r="S24" s="64"/>
      <c r="T24" s="64"/>
      <c r="U24" s="64"/>
      <c r="V24" s="64"/>
      <c r="W24" s="64"/>
      <c r="X24" s="15"/>
      <c r="Y24" s="15"/>
      <c r="Z24" s="15"/>
      <c r="AA24" s="16"/>
    </row>
    <row r="25" spans="2:30" ht="12.75" customHeight="1" x14ac:dyDescent="0.2">
      <c r="C25" s="26" t="s">
        <v>9</v>
      </c>
      <c r="D25" s="54">
        <f>1-D24</f>
        <v>0.70967741935483875</v>
      </c>
      <c r="E25" s="48">
        <f>1-E24</f>
        <v>9.6774193548387122E-2</v>
      </c>
      <c r="F25" s="48">
        <f>1-F24</f>
        <v>0.38709677419354838</v>
      </c>
      <c r="G25" s="48">
        <f>1-G24</f>
        <v>0.41935483870967738</v>
      </c>
      <c r="H25" s="49">
        <f>1-H24</f>
        <v>0.35483870967741937</v>
      </c>
      <c r="I25" s="1">
        <v>21</v>
      </c>
      <c r="J25" s="43">
        <v>1</v>
      </c>
      <c r="K25" s="18">
        <v>-6251</v>
      </c>
      <c r="L25" s="18">
        <v>1495.5649000000001</v>
      </c>
      <c r="M25" s="18">
        <v>-286</v>
      </c>
      <c r="N25" s="18">
        <v>-139</v>
      </c>
      <c r="O25" s="35">
        <v>-162</v>
      </c>
      <c r="P25" s="4"/>
      <c r="Q25" s="64"/>
      <c r="R25" s="64"/>
      <c r="S25" s="64"/>
      <c r="T25" s="64"/>
      <c r="U25" s="64"/>
      <c r="V25" s="64"/>
      <c r="W25" s="64"/>
      <c r="X25" s="15"/>
      <c r="Y25" s="15"/>
      <c r="Z25" s="15"/>
      <c r="AA25" s="16"/>
    </row>
    <row r="26" spans="2:30" ht="12.75" x14ac:dyDescent="0.2">
      <c r="C26" s="55" t="s">
        <v>2</v>
      </c>
      <c r="D26" s="56">
        <f>MEDIAN(K5:K35)</f>
        <v>-3247</v>
      </c>
      <c r="E26" s="56">
        <f>MEDIAN(L5:L35)</f>
        <v>1984.47461</v>
      </c>
      <c r="F26" s="56">
        <f>MEDIAN(M5:M35)</f>
        <v>741</v>
      </c>
      <c r="G26" s="56">
        <f>MEDIAN(N5:N35)</f>
        <v>20</v>
      </c>
      <c r="H26" s="56">
        <f>MEDIAN(O5:O35)</f>
        <v>723</v>
      </c>
      <c r="I26" s="1">
        <v>22</v>
      </c>
      <c r="J26" s="43">
        <v>1</v>
      </c>
      <c r="K26" s="18">
        <v>-7102</v>
      </c>
      <c r="L26" s="18">
        <v>1381.2133799999999</v>
      </c>
      <c r="M26" s="18">
        <v>-471</v>
      </c>
      <c r="N26" s="18">
        <v>-247</v>
      </c>
      <c r="O26" s="35">
        <v>-549</v>
      </c>
      <c r="P26" s="4"/>
      <c r="Q26" s="4"/>
      <c r="R26" s="4"/>
      <c r="S26" s="4"/>
      <c r="T26" s="4"/>
      <c r="U26" s="4"/>
      <c r="V26" s="5"/>
      <c r="W26" s="5"/>
      <c r="X26" s="15"/>
      <c r="Y26" s="15"/>
      <c r="Z26" s="15"/>
      <c r="AA26" s="16"/>
    </row>
    <row r="27" spans="2:30" x14ac:dyDescent="0.2">
      <c r="I27" s="1">
        <v>23</v>
      </c>
      <c r="J27" s="43">
        <v>1</v>
      </c>
      <c r="K27" s="18">
        <v>-7585</v>
      </c>
      <c r="L27" s="18">
        <v>1274.10779</v>
      </c>
      <c r="M27" s="18">
        <v>-684</v>
      </c>
      <c r="N27" s="18">
        <v>-321</v>
      </c>
      <c r="O27" s="35">
        <v>-592</v>
      </c>
      <c r="P27" s="4"/>
      <c r="Q27" s="4"/>
      <c r="R27" s="4"/>
      <c r="S27" s="4"/>
      <c r="T27" s="4"/>
      <c r="U27" s="4"/>
      <c r="V27" s="5"/>
      <c r="W27" s="5"/>
      <c r="X27" s="15"/>
      <c r="Y27" s="15"/>
      <c r="Z27" s="15"/>
      <c r="AA27" s="16"/>
    </row>
    <row r="28" spans="2:30" x14ac:dyDescent="0.2">
      <c r="C28" s="9"/>
      <c r="D28" s="9"/>
      <c r="E28" s="9"/>
      <c r="F28" s="9"/>
      <c r="G28" s="9"/>
      <c r="H28" s="9"/>
      <c r="I28" s="1">
        <v>24</v>
      </c>
      <c r="J28" s="43">
        <v>1</v>
      </c>
      <c r="K28" s="18">
        <v>-8287</v>
      </c>
      <c r="L28" s="18">
        <v>1103.1894400000001</v>
      </c>
      <c r="M28" s="18">
        <v>-983</v>
      </c>
      <c r="N28" s="18">
        <v>-505</v>
      </c>
      <c r="O28" s="35">
        <v>-1044</v>
      </c>
      <c r="P28" s="4"/>
      <c r="X28" s="15"/>
      <c r="Y28" s="15"/>
      <c r="Z28" s="15"/>
      <c r="AA28" s="16"/>
    </row>
    <row r="29" spans="2:30" x14ac:dyDescent="0.2">
      <c r="B29" s="41"/>
      <c r="C29" s="41"/>
      <c r="I29" s="1">
        <v>25</v>
      </c>
      <c r="J29" s="43">
        <v>1</v>
      </c>
      <c r="K29" s="18">
        <v>-8575</v>
      </c>
      <c r="L29" s="18">
        <v>934.87356</v>
      </c>
      <c r="M29" s="18">
        <v>-1568</v>
      </c>
      <c r="N29" s="18">
        <v>-627</v>
      </c>
      <c r="O29" s="35">
        <v>-1362</v>
      </c>
      <c r="P29" s="4"/>
      <c r="Q29" s="4"/>
      <c r="R29" s="4"/>
      <c r="S29" s="4"/>
      <c r="T29" s="4"/>
      <c r="U29" s="4"/>
      <c r="V29" s="5"/>
      <c r="W29" s="5"/>
      <c r="X29" s="15"/>
      <c r="Y29" s="15"/>
      <c r="Z29" s="15"/>
      <c r="AA29" s="16"/>
    </row>
    <row r="30" spans="2:30" x14ac:dyDescent="0.2">
      <c r="B30" s="41"/>
      <c r="C30" s="41"/>
      <c r="I30" s="1">
        <v>26</v>
      </c>
      <c r="J30" s="43">
        <v>1</v>
      </c>
      <c r="K30" s="18">
        <v>-9154</v>
      </c>
      <c r="L30" s="18">
        <v>576.30273</v>
      </c>
      <c r="M30" s="18">
        <v>-1820</v>
      </c>
      <c r="N30" s="18">
        <v>-882</v>
      </c>
      <c r="O30" s="35">
        <v>-1625</v>
      </c>
      <c r="P30" s="4"/>
      <c r="Q30" s="4"/>
      <c r="R30" s="4"/>
      <c r="S30" s="4"/>
      <c r="T30" s="4"/>
      <c r="U30" s="4"/>
      <c r="V30" s="5"/>
      <c r="W30" s="5"/>
      <c r="X30" s="15"/>
      <c r="Y30" s="15"/>
      <c r="Z30" s="15"/>
      <c r="AA30" s="16"/>
    </row>
    <row r="31" spans="2:30" x14ac:dyDescent="0.2">
      <c r="B31" s="41"/>
      <c r="C31" s="41"/>
      <c r="I31" s="1">
        <v>27</v>
      </c>
      <c r="J31" s="43">
        <v>1</v>
      </c>
      <c r="K31" s="18">
        <v>-11092</v>
      </c>
      <c r="L31" s="18">
        <v>393.40167000000002</v>
      </c>
      <c r="M31" s="18">
        <v>-2260</v>
      </c>
      <c r="N31" s="18">
        <v>-1288</v>
      </c>
      <c r="O31" s="35">
        <v>-1916</v>
      </c>
      <c r="P31" s="4"/>
      <c r="Q31" s="4"/>
      <c r="R31" s="4"/>
      <c r="S31" s="4"/>
      <c r="T31" s="4"/>
      <c r="U31" s="4"/>
      <c r="V31" s="5"/>
      <c r="W31" s="5"/>
      <c r="X31" s="15"/>
      <c r="Y31" s="15"/>
      <c r="Z31" s="15"/>
      <c r="AA31" s="16"/>
    </row>
    <row r="32" spans="2:30" x14ac:dyDescent="0.2">
      <c r="B32" s="41"/>
      <c r="C32" s="41"/>
      <c r="I32" s="1">
        <v>28</v>
      </c>
      <c r="J32" s="43">
        <v>1</v>
      </c>
      <c r="K32" s="18">
        <v>-12669</v>
      </c>
      <c r="L32" s="18">
        <v>104.21424</v>
      </c>
      <c r="M32" s="18">
        <v>-2706</v>
      </c>
      <c r="N32" s="18">
        <v>-1748</v>
      </c>
      <c r="O32" s="35">
        <v>-2576</v>
      </c>
      <c r="P32" s="4"/>
      <c r="Q32" s="4"/>
      <c r="R32" s="4"/>
      <c r="S32" s="4"/>
      <c r="T32" s="4"/>
      <c r="U32" s="4"/>
      <c r="V32" s="5"/>
      <c r="W32" s="5"/>
      <c r="X32" s="15"/>
      <c r="Y32" s="15"/>
      <c r="Z32" s="15"/>
      <c r="AA32" s="16"/>
    </row>
    <row r="33" spans="2:30" x14ac:dyDescent="0.2">
      <c r="B33" s="41"/>
      <c r="C33" s="41"/>
      <c r="I33" s="1">
        <v>29</v>
      </c>
      <c r="J33" s="43">
        <v>1</v>
      </c>
      <c r="K33" s="18">
        <v>-15306</v>
      </c>
      <c r="L33" s="18">
        <v>-252.45316</v>
      </c>
      <c r="M33" s="18">
        <v>-3136</v>
      </c>
      <c r="N33" s="18">
        <v>-3956</v>
      </c>
      <c r="O33" s="35">
        <v>-3620</v>
      </c>
      <c r="P33" s="4"/>
      <c r="Q33" s="4"/>
      <c r="R33" s="4"/>
      <c r="S33" s="4"/>
      <c r="T33" s="4"/>
      <c r="U33" s="4"/>
      <c r="V33" s="5"/>
      <c r="W33" s="5"/>
      <c r="X33" s="15"/>
      <c r="Y33" s="15"/>
      <c r="Z33" s="15"/>
      <c r="AA33" s="16"/>
    </row>
    <row r="34" spans="2:30" ht="12.75" x14ac:dyDescent="0.2">
      <c r="B34" s="41"/>
      <c r="C34" s="41"/>
      <c r="I34" s="1">
        <v>30</v>
      </c>
      <c r="J34" s="43">
        <v>1</v>
      </c>
      <c r="K34" s="18">
        <v>-18718</v>
      </c>
      <c r="L34" s="18">
        <v>-615.22463000000005</v>
      </c>
      <c r="M34" s="18">
        <v>-3738</v>
      </c>
      <c r="N34" s="18">
        <v>-5027</v>
      </c>
      <c r="O34" s="35">
        <v>-4327</v>
      </c>
      <c r="P34" s="4"/>
      <c r="Q34" s="4"/>
      <c r="R34" s="4"/>
      <c r="S34" s="4"/>
      <c r="T34" s="4"/>
      <c r="U34" s="4"/>
      <c r="V34" s="5"/>
      <c r="W34" s="5"/>
      <c r="X34" s="15"/>
      <c r="Y34" s="15"/>
      <c r="Z34" s="15"/>
      <c r="AA34" s="16"/>
      <c r="AC34"/>
      <c r="AD34" s="2"/>
    </row>
    <row r="35" spans="2:30" ht="12.75" x14ac:dyDescent="0.2">
      <c r="B35" s="41"/>
      <c r="C35" s="41"/>
      <c r="I35" s="1">
        <v>31</v>
      </c>
      <c r="J35" s="44">
        <v>1</v>
      </c>
      <c r="K35" s="23">
        <v>-29451</v>
      </c>
      <c r="L35" s="23">
        <v>-11956.502469999999</v>
      </c>
      <c r="M35" s="23">
        <v>-10595</v>
      </c>
      <c r="N35" s="23">
        <v>-17251</v>
      </c>
      <c r="O35" s="37">
        <v>-8833</v>
      </c>
      <c r="P35" s="4"/>
      <c r="Q35" s="4"/>
      <c r="R35" s="4"/>
      <c r="S35" s="4"/>
      <c r="T35" s="4"/>
      <c r="U35" s="4"/>
      <c r="V35" s="5"/>
      <c r="W35" s="5"/>
      <c r="X35" s="15"/>
      <c r="Y35" s="15"/>
      <c r="Z35" s="15"/>
      <c r="AA35" s="16"/>
      <c r="AC35"/>
      <c r="AD35" s="2"/>
    </row>
    <row r="36" spans="2:30" ht="12.75" x14ac:dyDescent="0.2">
      <c r="B36" s="41"/>
      <c r="C36" s="41"/>
      <c r="I36" s="7"/>
      <c r="P36" s="7"/>
      <c r="Q36" s="7"/>
      <c r="R36" s="7"/>
      <c r="S36" s="7"/>
      <c r="T36" s="7"/>
      <c r="U36" s="7"/>
      <c r="V36" s="5"/>
      <c r="W36" s="5"/>
      <c r="X36" s="15"/>
      <c r="Y36" s="15"/>
      <c r="Z36" s="15"/>
      <c r="AA36" s="16"/>
      <c r="AC36"/>
      <c r="AD36" s="2"/>
    </row>
    <row r="37" spans="2:30" ht="12.75" x14ac:dyDescent="0.2">
      <c r="B37" s="41"/>
      <c r="C37" s="41"/>
      <c r="I37" s="7"/>
      <c r="P37" s="7"/>
      <c r="Q37" s="7"/>
      <c r="R37" s="7"/>
      <c r="S37" s="7"/>
      <c r="T37" s="7"/>
      <c r="U37" s="7"/>
      <c r="V37" s="5"/>
      <c r="W37" s="5"/>
      <c r="X37" s="15"/>
      <c r="Y37" s="15"/>
      <c r="Z37" s="15"/>
      <c r="AA37" s="16"/>
      <c r="AC37"/>
      <c r="AD37" s="2"/>
    </row>
    <row r="38" spans="2:30" ht="12.75" x14ac:dyDescent="0.2">
      <c r="B38" s="41"/>
      <c r="C38" s="41"/>
      <c r="I38" s="5"/>
      <c r="P38" s="5"/>
      <c r="Q38" s="5"/>
      <c r="R38" s="5"/>
      <c r="S38" s="5"/>
      <c r="T38" s="5"/>
      <c r="U38" s="5"/>
      <c r="V38" s="5"/>
      <c r="W38" s="5"/>
      <c r="X38" s="15"/>
      <c r="Y38" s="15"/>
      <c r="Z38" s="15"/>
      <c r="AA38" s="16"/>
      <c r="AC38"/>
      <c r="AD38" s="2"/>
    </row>
    <row r="39" spans="2:30" ht="12.75" x14ac:dyDescent="0.2">
      <c r="B39" s="41"/>
      <c r="C39" s="41"/>
      <c r="I39" s="10"/>
      <c r="P39" s="10"/>
      <c r="Q39" s="10"/>
      <c r="R39" s="10"/>
      <c r="S39" s="10"/>
      <c r="T39" s="10"/>
      <c r="U39" s="10"/>
      <c r="V39" s="5"/>
      <c r="W39" s="5"/>
      <c r="X39" s="15"/>
      <c r="Y39" s="15"/>
      <c r="Z39" s="15"/>
      <c r="AA39" s="16"/>
      <c r="AC39"/>
      <c r="AD39" s="2"/>
    </row>
    <row r="40" spans="2:30" ht="12.75" x14ac:dyDescent="0.2">
      <c r="B40" s="41"/>
      <c r="C40" s="41"/>
      <c r="I40" s="11"/>
      <c r="P40" s="11"/>
      <c r="Q40" s="11"/>
      <c r="R40" s="11"/>
      <c r="S40" s="11"/>
      <c r="T40" s="11"/>
      <c r="U40" s="11"/>
      <c r="V40" s="5"/>
      <c r="W40" s="5"/>
      <c r="X40" s="15"/>
      <c r="Y40" s="15"/>
      <c r="Z40" s="15"/>
      <c r="AA40" s="16"/>
      <c r="AC40"/>
      <c r="AD40" s="2"/>
    </row>
    <row r="41" spans="2:30" ht="12.75" x14ac:dyDescent="0.2">
      <c r="B41" s="41"/>
      <c r="C41" s="41"/>
      <c r="I41" s="11"/>
      <c r="P41" s="11"/>
      <c r="Q41" s="11"/>
      <c r="R41" s="11"/>
      <c r="S41" s="11"/>
      <c r="T41" s="11"/>
      <c r="U41" s="11"/>
      <c r="V41" s="5"/>
      <c r="W41" s="5"/>
      <c r="X41" s="15"/>
      <c r="Y41" s="15"/>
      <c r="Z41" s="15"/>
      <c r="AA41" s="16"/>
      <c r="AC41"/>
      <c r="AD41" s="2"/>
    </row>
    <row r="42" spans="2:30" ht="12.75" x14ac:dyDescent="0.2">
      <c r="B42" s="41"/>
      <c r="C42" s="41"/>
      <c r="I42" s="11"/>
      <c r="P42" s="11"/>
      <c r="Q42" s="11"/>
      <c r="R42" s="11"/>
      <c r="S42" s="11"/>
      <c r="T42" s="11"/>
      <c r="U42" s="11"/>
      <c r="V42" s="5"/>
      <c r="W42" s="5"/>
      <c r="X42" s="15"/>
      <c r="Y42" s="15"/>
      <c r="Z42" s="15"/>
      <c r="AA42" s="16"/>
      <c r="AC42"/>
      <c r="AD42" s="2"/>
    </row>
    <row r="43" spans="2:30" ht="12.75" x14ac:dyDescent="0.2">
      <c r="B43" s="41"/>
      <c r="C43" s="41"/>
      <c r="I43" s="11"/>
      <c r="P43" s="11"/>
      <c r="Q43" s="11"/>
      <c r="R43" s="11"/>
      <c r="S43" s="11"/>
      <c r="T43" s="11"/>
      <c r="U43" s="11"/>
      <c r="V43" s="5"/>
      <c r="W43" s="5"/>
      <c r="X43" s="15"/>
      <c r="Y43" s="15"/>
      <c r="Z43" s="15"/>
      <c r="AA43" s="16"/>
      <c r="AC43"/>
      <c r="AD43" s="2"/>
    </row>
    <row r="44" spans="2:30" ht="12.75" x14ac:dyDescent="0.2">
      <c r="I44" s="11"/>
      <c r="P44" s="11"/>
      <c r="Q44" s="11"/>
      <c r="R44" s="11"/>
      <c r="S44" s="11"/>
      <c r="T44" s="11"/>
      <c r="U44" s="11"/>
      <c r="V44" s="5"/>
      <c r="W44" s="5"/>
      <c r="X44" s="15"/>
      <c r="Y44" s="15"/>
      <c r="Z44" s="15"/>
      <c r="AA44" s="16"/>
      <c r="AC44"/>
      <c r="AD44" s="2"/>
    </row>
    <row r="45" spans="2:30" ht="12.75" x14ac:dyDescent="0.2">
      <c r="I45" s="11"/>
      <c r="P45" s="11"/>
      <c r="Q45" s="11"/>
      <c r="R45" s="11"/>
      <c r="S45" s="11"/>
      <c r="T45" s="11"/>
      <c r="U45" s="11"/>
      <c r="V45" s="5"/>
      <c r="W45" s="5"/>
      <c r="X45" s="15"/>
      <c r="Y45" s="15"/>
      <c r="Z45" s="15"/>
      <c r="AA45" s="16"/>
      <c r="AC45"/>
      <c r="AD45" s="2"/>
    </row>
    <row r="46" spans="2:30" ht="12.75" x14ac:dyDescent="0.2">
      <c r="I46" s="11"/>
      <c r="P46" s="11"/>
      <c r="Q46" s="11"/>
      <c r="R46" s="11"/>
      <c r="S46" s="11"/>
      <c r="T46" s="11"/>
      <c r="U46" s="11"/>
      <c r="V46" s="5"/>
      <c r="W46" s="5"/>
      <c r="X46" s="15"/>
      <c r="Y46" s="15"/>
      <c r="Z46" s="15"/>
      <c r="AA46" s="16"/>
      <c r="AC46"/>
      <c r="AD46" s="2"/>
    </row>
    <row r="47" spans="2:30" ht="12.75" x14ac:dyDescent="0.2">
      <c r="I47" s="11"/>
      <c r="P47" s="11"/>
      <c r="Q47" s="11"/>
      <c r="R47" s="11"/>
      <c r="S47" s="11"/>
      <c r="T47" s="11"/>
      <c r="U47" s="11"/>
      <c r="V47" s="5"/>
      <c r="W47" s="5"/>
      <c r="X47" s="15"/>
      <c r="Y47" s="15"/>
      <c r="Z47" s="15"/>
      <c r="AA47" s="16"/>
      <c r="AC47"/>
      <c r="AD47" s="2"/>
    </row>
    <row r="48" spans="2:30" ht="12.75" x14ac:dyDescent="0.2">
      <c r="I48" s="11"/>
      <c r="P48" s="11"/>
      <c r="Q48" s="11"/>
      <c r="R48" s="11"/>
      <c r="S48" s="11"/>
      <c r="T48" s="11"/>
      <c r="U48" s="11"/>
      <c r="V48" s="5"/>
      <c r="W48" s="5"/>
      <c r="X48" s="15"/>
      <c r="Y48" s="15"/>
      <c r="Z48" s="15"/>
      <c r="AA48" s="16"/>
      <c r="AC48"/>
      <c r="AD48" s="2"/>
    </row>
    <row r="49" spans="9:30" ht="12.75" x14ac:dyDescent="0.2">
      <c r="I49" s="11"/>
      <c r="P49" s="11"/>
      <c r="Q49" s="11"/>
      <c r="R49" s="11"/>
      <c r="S49" s="11"/>
      <c r="T49" s="11"/>
      <c r="U49" s="11"/>
      <c r="V49" s="5"/>
      <c r="W49" s="5"/>
      <c r="X49" s="15"/>
      <c r="Y49" s="15"/>
      <c r="Z49" s="15"/>
      <c r="AA49" s="16"/>
      <c r="AC49"/>
      <c r="AD49" s="2"/>
    </row>
    <row r="50" spans="9:30" ht="12.75" x14ac:dyDescent="0.2">
      <c r="I50" s="11"/>
      <c r="P50" s="11"/>
      <c r="Q50" s="11"/>
      <c r="R50" s="11"/>
      <c r="S50" s="11"/>
      <c r="T50" s="11"/>
      <c r="U50" s="11"/>
      <c r="V50" s="5"/>
      <c r="W50" s="5"/>
      <c r="X50" s="15"/>
      <c r="Y50" s="15"/>
      <c r="Z50" s="15"/>
      <c r="AA50" s="16"/>
      <c r="AC50"/>
      <c r="AD50" s="2"/>
    </row>
    <row r="51" spans="9:30" ht="12.75" x14ac:dyDescent="0.2">
      <c r="I51" s="11"/>
      <c r="P51" s="11"/>
      <c r="Q51" s="11"/>
      <c r="R51" s="11"/>
      <c r="S51" s="11"/>
      <c r="T51" s="11"/>
      <c r="U51" s="11"/>
      <c r="V51" s="5"/>
      <c r="W51" s="5"/>
      <c r="X51" s="15"/>
      <c r="Y51" s="15"/>
      <c r="Z51" s="15"/>
      <c r="AA51" s="16"/>
      <c r="AC51"/>
      <c r="AD51" s="2"/>
    </row>
    <row r="52" spans="9:30" ht="12.75" x14ac:dyDescent="0.2">
      <c r="I52" s="12"/>
      <c r="P52" s="12"/>
      <c r="Q52" s="11"/>
      <c r="R52" s="11"/>
      <c r="S52" s="11"/>
      <c r="T52" s="11"/>
      <c r="U52" s="11"/>
      <c r="V52" s="5"/>
      <c r="W52" s="5"/>
      <c r="X52" s="15"/>
      <c r="Y52" s="15"/>
      <c r="Z52" s="15"/>
      <c r="AA52" s="16"/>
      <c r="AC52"/>
      <c r="AD52" s="2"/>
    </row>
    <row r="53" spans="9:30" ht="12.75" x14ac:dyDescent="0.2">
      <c r="I53" s="12"/>
      <c r="P53" s="12"/>
      <c r="Q53" s="11"/>
      <c r="R53" s="11"/>
      <c r="S53" s="11"/>
      <c r="T53" s="11"/>
      <c r="U53" s="11"/>
      <c r="V53" s="5"/>
      <c r="W53" s="5"/>
      <c r="X53" s="15"/>
      <c r="Y53" s="15"/>
      <c r="Z53" s="15"/>
      <c r="AA53" s="16"/>
      <c r="AC53"/>
      <c r="AD53" s="2"/>
    </row>
    <row r="54" spans="9:30" ht="12.75" x14ac:dyDescent="0.2">
      <c r="I54" s="12"/>
      <c r="P54" s="12"/>
      <c r="Q54" s="12"/>
      <c r="R54" s="12"/>
      <c r="S54" s="12"/>
      <c r="T54" s="12"/>
      <c r="U54" s="12"/>
      <c r="V54" s="5"/>
      <c r="W54" s="5"/>
      <c r="X54" s="15"/>
      <c r="Y54" s="15"/>
      <c r="Z54" s="15"/>
      <c r="AA54" s="16"/>
      <c r="AC54"/>
      <c r="AD54" s="2"/>
    </row>
    <row r="55" spans="9:30" ht="12.75" x14ac:dyDescent="0.2">
      <c r="I55" s="12"/>
      <c r="P55" s="12"/>
      <c r="Q55" s="12"/>
      <c r="R55" s="12"/>
      <c r="S55" s="12"/>
      <c r="T55" s="12"/>
      <c r="U55" s="12"/>
      <c r="V55" s="5"/>
      <c r="W55" s="5"/>
      <c r="X55" s="15"/>
      <c r="Y55" s="15"/>
      <c r="Z55" s="15"/>
      <c r="AA55" s="16"/>
      <c r="AC55"/>
      <c r="AD55" s="2"/>
    </row>
    <row r="56" spans="9:30" ht="12.75" x14ac:dyDescent="0.2">
      <c r="I56" s="11"/>
      <c r="P56" s="11"/>
      <c r="Q56" s="11"/>
      <c r="R56" s="11"/>
      <c r="S56" s="11"/>
      <c r="T56" s="11"/>
      <c r="U56" s="11"/>
      <c r="V56" s="5"/>
      <c r="W56" s="5"/>
      <c r="X56" s="15"/>
      <c r="Y56" s="15"/>
      <c r="Z56" s="15"/>
      <c r="AA56" s="16"/>
      <c r="AC56"/>
      <c r="AD56" s="2"/>
    </row>
    <row r="57" spans="9:30" ht="12.75" x14ac:dyDescent="0.2">
      <c r="I57" s="11"/>
      <c r="P57" s="11"/>
      <c r="Q57" s="11"/>
      <c r="R57" s="11"/>
      <c r="S57" s="11"/>
      <c r="T57" s="11"/>
      <c r="U57" s="11"/>
      <c r="V57" s="5"/>
      <c r="W57" s="5"/>
      <c r="X57" s="15"/>
      <c r="Y57" s="15"/>
      <c r="Z57" s="15"/>
      <c r="AA57" s="16"/>
      <c r="AC57"/>
      <c r="AD57" s="2"/>
    </row>
    <row r="58" spans="9:30" ht="12.75" x14ac:dyDescent="0.2">
      <c r="I58" s="11"/>
      <c r="P58" s="11"/>
      <c r="Q58" s="11"/>
      <c r="R58" s="11"/>
      <c r="S58" s="11"/>
      <c r="T58" s="11"/>
      <c r="U58" s="11"/>
      <c r="V58" s="5"/>
      <c r="W58" s="5"/>
      <c r="X58" s="15"/>
      <c r="Y58" s="15"/>
      <c r="Z58" s="15"/>
      <c r="AA58" s="16"/>
      <c r="AC58"/>
      <c r="AD58" s="2"/>
    </row>
    <row r="59" spans="9:30" ht="12.75" x14ac:dyDescent="0.2">
      <c r="I59" s="13"/>
      <c r="P59" s="13"/>
      <c r="Q59" s="13"/>
      <c r="R59" s="13"/>
      <c r="S59" s="13"/>
      <c r="T59" s="13"/>
      <c r="U59" s="13"/>
      <c r="V59" s="5"/>
      <c r="W59" s="5"/>
      <c r="X59" s="15"/>
      <c r="Y59" s="15"/>
      <c r="Z59" s="15"/>
      <c r="AA59" s="16"/>
      <c r="AC59"/>
      <c r="AD59" s="2"/>
    </row>
    <row r="60" spans="9:30" ht="12.75" x14ac:dyDescent="0.2">
      <c r="V60" s="5"/>
      <c r="W60" s="5"/>
      <c r="X60" s="15"/>
      <c r="Y60" s="15"/>
      <c r="Z60" s="15"/>
      <c r="AA60" s="16"/>
      <c r="AC60"/>
      <c r="AD60" s="2"/>
    </row>
    <row r="61" spans="9:30" ht="12.75" x14ac:dyDescent="0.2">
      <c r="V61" s="5"/>
      <c r="W61" s="5"/>
      <c r="X61" s="15"/>
      <c r="Y61" s="15"/>
      <c r="Z61" s="15"/>
      <c r="AA61" s="16"/>
      <c r="AC61"/>
      <c r="AD61" s="2"/>
    </row>
    <row r="62" spans="9:30" ht="12.75" x14ac:dyDescent="0.2">
      <c r="V62" s="5"/>
      <c r="W62" s="5"/>
      <c r="X62" s="15"/>
      <c r="Y62" s="15"/>
      <c r="Z62" s="15"/>
      <c r="AA62" s="16"/>
      <c r="AC62"/>
      <c r="AD62" s="2"/>
    </row>
    <row r="63" spans="9:30" ht="12.75" x14ac:dyDescent="0.2">
      <c r="V63" s="5"/>
      <c r="W63" s="5"/>
      <c r="X63" s="15"/>
      <c r="Y63" s="15"/>
      <c r="Z63" s="15"/>
      <c r="AA63" s="16"/>
      <c r="AC63"/>
      <c r="AD63" s="2"/>
    </row>
    <row r="64" spans="9:30" ht="12.75" x14ac:dyDescent="0.2">
      <c r="V64" s="5"/>
      <c r="W64" s="5"/>
      <c r="X64" s="15"/>
      <c r="Y64" s="15"/>
      <c r="Z64" s="15"/>
      <c r="AA64" s="16"/>
      <c r="AC64"/>
      <c r="AD64" s="2"/>
    </row>
    <row r="65" spans="22:30" ht="12.75" x14ac:dyDescent="0.2">
      <c r="V65" s="5"/>
      <c r="W65" s="5"/>
      <c r="X65" s="15"/>
      <c r="Y65" s="15"/>
      <c r="Z65" s="15"/>
      <c r="AA65" s="16"/>
      <c r="AC65"/>
      <c r="AD65" s="2"/>
    </row>
    <row r="66" spans="22:30" ht="12.75" x14ac:dyDescent="0.2">
      <c r="V66" s="5"/>
      <c r="W66" s="5"/>
      <c r="X66" s="15"/>
      <c r="Y66" s="15"/>
      <c r="Z66" s="15"/>
      <c r="AA66" s="16"/>
      <c r="AC66"/>
      <c r="AD66" s="2"/>
    </row>
    <row r="67" spans="22:30" ht="12.75" x14ac:dyDescent="0.2">
      <c r="V67" s="5"/>
      <c r="W67" s="5"/>
      <c r="X67" s="15"/>
      <c r="Y67" s="15"/>
      <c r="Z67" s="15"/>
      <c r="AA67" s="16"/>
      <c r="AC67"/>
      <c r="AD67" s="2"/>
    </row>
    <row r="68" spans="22:30" ht="12.75" x14ac:dyDescent="0.2">
      <c r="V68" s="5"/>
      <c r="W68" s="5"/>
      <c r="X68" s="15"/>
      <c r="Y68" s="15"/>
      <c r="Z68" s="15"/>
      <c r="AA68" s="16"/>
      <c r="AC68"/>
      <c r="AD68" s="2"/>
    </row>
    <row r="69" spans="22:30" ht="12.75" x14ac:dyDescent="0.2">
      <c r="V69" s="5"/>
      <c r="W69" s="5"/>
      <c r="X69" s="15"/>
      <c r="Y69" s="15"/>
      <c r="Z69" s="15"/>
      <c r="AA69" s="16"/>
      <c r="AC69"/>
      <c r="AD69" s="2"/>
    </row>
    <row r="70" spans="22:30" ht="12.75" x14ac:dyDescent="0.2">
      <c r="V70" s="5"/>
      <c r="W70" s="5"/>
      <c r="X70" s="15"/>
      <c r="Y70" s="15"/>
      <c r="Z70" s="15"/>
      <c r="AA70" s="16"/>
      <c r="AC70"/>
      <c r="AD70" s="2"/>
    </row>
    <row r="71" spans="22:30" ht="12.75" x14ac:dyDescent="0.2">
      <c r="V71" s="5"/>
      <c r="W71" s="5"/>
      <c r="X71" s="15"/>
      <c r="Y71" s="15"/>
      <c r="Z71" s="15"/>
      <c r="AA71" s="16"/>
      <c r="AC71"/>
      <c r="AD71" s="2"/>
    </row>
    <row r="72" spans="22:30" ht="12.75" x14ac:dyDescent="0.2">
      <c r="V72" s="5"/>
      <c r="W72" s="5"/>
      <c r="X72" s="15"/>
      <c r="Y72" s="15"/>
      <c r="Z72" s="15"/>
      <c r="AA72" s="16"/>
      <c r="AC72"/>
      <c r="AD72" s="2"/>
    </row>
    <row r="73" spans="22:30" ht="12.75" x14ac:dyDescent="0.2">
      <c r="V73" s="5"/>
      <c r="W73" s="5"/>
      <c r="X73" s="15"/>
      <c r="Y73" s="15"/>
      <c r="Z73" s="15"/>
      <c r="AA73" s="16"/>
      <c r="AC73"/>
      <c r="AD73" s="2"/>
    </row>
    <row r="74" spans="22:30" ht="12.75" x14ac:dyDescent="0.2">
      <c r="V74" s="5"/>
      <c r="W74" s="5"/>
      <c r="X74" s="15"/>
      <c r="Y74" s="15"/>
      <c r="Z74" s="15"/>
      <c r="AA74" s="16"/>
      <c r="AC74"/>
      <c r="AD74" s="2"/>
    </row>
    <row r="75" spans="22:30" ht="12.75" x14ac:dyDescent="0.2">
      <c r="V75" s="5"/>
      <c r="W75" s="5"/>
      <c r="X75" s="15"/>
      <c r="Y75" s="15"/>
      <c r="Z75" s="15"/>
      <c r="AA75" s="16"/>
      <c r="AC75"/>
      <c r="AD75" s="2"/>
    </row>
    <row r="76" spans="22:30" ht="12.75" x14ac:dyDescent="0.2">
      <c r="V76" s="5"/>
      <c r="W76" s="5"/>
      <c r="X76" s="15"/>
      <c r="Y76" s="15"/>
      <c r="Z76" s="15"/>
      <c r="AA76" s="16"/>
      <c r="AC76"/>
      <c r="AD76" s="2"/>
    </row>
    <row r="77" spans="22:30" ht="12.75" x14ac:dyDescent="0.2">
      <c r="V77" s="5"/>
      <c r="W77" s="5"/>
      <c r="X77" s="15"/>
      <c r="Y77" s="15"/>
      <c r="Z77" s="15"/>
      <c r="AA77" s="16"/>
      <c r="AC77"/>
      <c r="AD77" s="2"/>
    </row>
    <row r="78" spans="22:30" ht="12.75" x14ac:dyDescent="0.2">
      <c r="V78" s="5"/>
      <c r="W78" s="5"/>
      <c r="X78" s="15"/>
      <c r="Y78" s="15"/>
      <c r="Z78" s="15"/>
      <c r="AA78" s="16"/>
      <c r="AC78"/>
      <c r="AD78" s="2"/>
    </row>
    <row r="79" spans="22:30" ht="12.75" x14ac:dyDescent="0.2">
      <c r="V79" s="5"/>
      <c r="W79" s="5"/>
      <c r="X79" s="15"/>
      <c r="Y79" s="15"/>
      <c r="Z79" s="15"/>
      <c r="AA79" s="16"/>
      <c r="AC79"/>
      <c r="AD79" s="2"/>
    </row>
    <row r="80" spans="22:30" ht="12.75" x14ac:dyDescent="0.2">
      <c r="V80" s="5"/>
      <c r="W80" s="5"/>
      <c r="X80" s="15"/>
      <c r="Y80" s="15"/>
      <c r="Z80" s="15"/>
      <c r="AA80" s="16"/>
      <c r="AC80"/>
      <c r="AD80" s="2"/>
    </row>
    <row r="81" spans="9:30" ht="12.75" x14ac:dyDescent="0.2">
      <c r="V81" s="5"/>
      <c r="W81" s="5"/>
      <c r="X81" s="15"/>
      <c r="Y81" s="15"/>
      <c r="Z81" s="15"/>
      <c r="AA81" s="16"/>
      <c r="AC81"/>
      <c r="AD81" s="2"/>
    </row>
    <row r="82" spans="9:30" ht="12.75" x14ac:dyDescent="0.2">
      <c r="V82" s="5"/>
      <c r="W82" s="5"/>
      <c r="X82" s="15"/>
      <c r="Y82" s="15"/>
      <c r="Z82" s="15"/>
      <c r="AA82" s="16"/>
      <c r="AC82"/>
      <c r="AD82" s="2"/>
    </row>
    <row r="83" spans="9:30" ht="12.75" x14ac:dyDescent="0.2">
      <c r="V83" s="5"/>
      <c r="W83" s="5"/>
      <c r="X83" s="15"/>
      <c r="Y83" s="15"/>
      <c r="Z83" s="15"/>
      <c r="AA83" s="16"/>
      <c r="AC83"/>
      <c r="AD83" s="2"/>
    </row>
    <row r="84" spans="9:30" ht="12.75" x14ac:dyDescent="0.2">
      <c r="V84" s="5"/>
      <c r="W84" s="5"/>
      <c r="X84" s="15"/>
      <c r="Y84" s="15"/>
      <c r="Z84" s="15"/>
      <c r="AA84" s="16"/>
      <c r="AC84"/>
      <c r="AD84" s="2"/>
    </row>
    <row r="85" spans="9:30" ht="12.75" x14ac:dyDescent="0.2">
      <c r="V85" s="5"/>
      <c r="W85" s="5"/>
      <c r="X85" s="15"/>
      <c r="Y85" s="15"/>
      <c r="Z85" s="15"/>
      <c r="AA85" s="16"/>
      <c r="AC85"/>
      <c r="AD85" s="2"/>
    </row>
    <row r="86" spans="9:30" ht="12.75" x14ac:dyDescent="0.2">
      <c r="V86" s="5"/>
      <c r="W86" s="5"/>
      <c r="X86" s="15"/>
      <c r="Y86" s="15"/>
      <c r="Z86" s="15"/>
      <c r="AA86" s="16"/>
      <c r="AC86"/>
      <c r="AD86" s="2"/>
    </row>
    <row r="87" spans="9:30" ht="12.75" x14ac:dyDescent="0.2">
      <c r="V87" s="5"/>
      <c r="W87" s="5"/>
      <c r="X87" s="15"/>
      <c r="Y87" s="15"/>
      <c r="Z87" s="15"/>
      <c r="AA87" s="16"/>
      <c r="AC87"/>
      <c r="AD87" s="2"/>
    </row>
    <row r="88" spans="9:30" ht="12.75" x14ac:dyDescent="0.2">
      <c r="V88" s="5"/>
      <c r="W88" s="5"/>
      <c r="X88" s="15"/>
      <c r="Y88" s="15"/>
      <c r="Z88" s="15"/>
      <c r="AA88" s="16"/>
      <c r="AC88"/>
      <c r="AD88" s="2"/>
    </row>
    <row r="89" spans="9:30" ht="12.75" x14ac:dyDescent="0.2">
      <c r="V89" s="5"/>
      <c r="W89" s="5"/>
      <c r="X89" s="15"/>
      <c r="Y89" s="15"/>
      <c r="Z89" s="15"/>
      <c r="AA89" s="16"/>
      <c r="AC89"/>
      <c r="AD89" s="2"/>
    </row>
    <row r="90" spans="9:30" ht="12.75" x14ac:dyDescent="0.2">
      <c r="V90" s="5"/>
      <c r="W90" s="5"/>
      <c r="X90" s="15"/>
      <c r="Y90" s="15"/>
      <c r="Z90" s="15"/>
      <c r="AA90" s="16"/>
      <c r="AC90"/>
      <c r="AD90" s="2"/>
    </row>
    <row r="91" spans="9:30" ht="12.75" x14ac:dyDescent="0.2">
      <c r="V91" s="5"/>
      <c r="W91" s="5"/>
      <c r="X91" s="15"/>
      <c r="Y91" s="15"/>
      <c r="Z91" s="15"/>
      <c r="AA91" s="16"/>
      <c r="AC91"/>
      <c r="AD91" s="2"/>
    </row>
    <row r="92" spans="9:30" ht="12.75" x14ac:dyDescent="0.2">
      <c r="V92" s="5"/>
      <c r="W92" s="5"/>
      <c r="X92" s="15"/>
      <c r="Y92" s="15"/>
      <c r="Z92" s="15"/>
      <c r="AA92" s="16"/>
      <c r="AC92"/>
      <c r="AD92" s="2"/>
    </row>
    <row r="93" spans="9:30" ht="12.75" x14ac:dyDescent="0.2">
      <c r="I93" s="5"/>
      <c r="P93" s="5"/>
      <c r="Q93" s="5"/>
      <c r="R93" s="5"/>
      <c r="S93" s="5"/>
      <c r="T93" s="5"/>
      <c r="U93" s="5"/>
      <c r="V93" s="5"/>
      <c r="W93" s="5"/>
      <c r="X93" s="15"/>
      <c r="Y93" s="15"/>
      <c r="Z93" s="15"/>
      <c r="AA93" s="16"/>
      <c r="AC93"/>
      <c r="AD93" s="2"/>
    </row>
    <row r="94" spans="9:30" ht="12.75" x14ac:dyDescent="0.2">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J3:O3"/>
    <mergeCell ref="Q3:V3"/>
    <mergeCell ref="D13:H13"/>
    <mergeCell ref="C11:H12"/>
    <mergeCell ref="C3:H3"/>
  </mergeCells>
  <phoneticPr fontId="2"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6"/>
  <sheetViews>
    <sheetView zoomScale="85" zoomScaleNormal="85" workbookViewId="0">
      <selection activeCell="E6" sqref="E6"/>
    </sheetView>
  </sheetViews>
  <sheetFormatPr defaultColWidth="9.140625" defaultRowHeight="12" x14ac:dyDescent="0.2"/>
  <cols>
    <col min="1" max="1" width="2.42578125" style="1" customWidth="1"/>
    <col min="2" max="2" width="2.5703125" style="1" customWidth="1"/>
    <col min="3" max="3" width="14.5703125" style="1" customWidth="1"/>
    <col min="4" max="4" width="10" style="1" bestFit="1" customWidth="1"/>
    <col min="5" max="5" width="10.85546875" style="1" bestFit="1" customWidth="1"/>
    <col min="6" max="6" width="10" style="1" bestFit="1" customWidth="1"/>
    <col min="7" max="8" width="10" style="1" customWidth="1"/>
    <col min="9" max="9" width="4.140625" style="1" customWidth="1"/>
    <col min="10" max="15" width="8.7109375" style="1" customWidth="1"/>
    <col min="16" max="16" width="2.5703125" style="1" customWidth="1"/>
    <col min="17" max="17" width="18.28515625" style="1" customWidth="1"/>
    <col min="18" max="22" width="9.140625" style="1"/>
    <col min="23" max="23" width="3.5703125" style="1" customWidth="1"/>
    <col min="24" max="24" width="15.85546875" style="14" bestFit="1" customWidth="1"/>
    <col min="25" max="26" width="6.5703125" style="14" bestFit="1" customWidth="1"/>
    <col min="27" max="27" width="7.85546875" style="14" bestFit="1" customWidth="1"/>
    <col min="28" max="28" width="8" style="14" bestFit="1" customWidth="1"/>
    <col min="29" max="16384" width="9.140625" style="1"/>
  </cols>
  <sheetData>
    <row r="2" spans="2:31" x14ac:dyDescent="0.2">
      <c r="C2" s="64" t="s">
        <v>24</v>
      </c>
      <c r="D2" s="64"/>
      <c r="E2" s="64"/>
      <c r="F2" s="64"/>
      <c r="G2" s="64"/>
      <c r="H2" s="64"/>
    </row>
    <row r="3" spans="2:31" ht="29.25" customHeight="1" x14ac:dyDescent="0.2">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2.75" x14ac:dyDescent="0.2">
      <c r="C5" s="40" t="s">
        <v>12</v>
      </c>
      <c r="D5" s="39">
        <f>MAX(0,K5:K35)</f>
        <v>19788</v>
      </c>
      <c r="E5" s="39">
        <f t="shared" ref="E5:H5" si="0">MAX(0,L5:L35)</f>
        <v>6565.6684100000002</v>
      </c>
      <c r="F5" s="39">
        <f t="shared" si="0"/>
        <v>4568</v>
      </c>
      <c r="G5" s="39">
        <f t="shared" si="0"/>
        <v>1517</v>
      </c>
      <c r="H5" s="39">
        <f t="shared" si="0"/>
        <v>7839</v>
      </c>
      <c r="I5" s="1">
        <v>1</v>
      </c>
      <c r="J5" s="42">
        <v>1</v>
      </c>
      <c r="K5" s="34">
        <v>19788</v>
      </c>
      <c r="L5" s="32">
        <v>6565.6684100000002</v>
      </c>
      <c r="M5" s="32">
        <v>4568</v>
      </c>
      <c r="N5" s="32">
        <v>1517</v>
      </c>
      <c r="O5" s="33">
        <v>7839</v>
      </c>
      <c r="AC5"/>
      <c r="AD5" s="2"/>
      <c r="AE5" s="6"/>
    </row>
    <row r="6" spans="2:31" ht="12.75" x14ac:dyDescent="0.2">
      <c r="B6" s="41"/>
      <c r="C6" s="40" t="s">
        <v>13</v>
      </c>
      <c r="D6" s="39">
        <f>MAX(0,-MIN(K5:K35))</f>
        <v>39222</v>
      </c>
      <c r="E6" s="39">
        <f>MAX(0,-MIN(L5:L35))</f>
        <v>1111.10331</v>
      </c>
      <c r="F6" s="39">
        <f>MAX(0,-MIN(M5:M35))</f>
        <v>10302</v>
      </c>
      <c r="G6" s="39">
        <f>MAX(0,-MIN(N5:N35))</f>
        <v>6152</v>
      </c>
      <c r="H6" s="39">
        <f>MAX(0,-MIN(O5:O35))</f>
        <v>9387</v>
      </c>
      <c r="I6" s="1">
        <v>2</v>
      </c>
      <c r="J6" s="43">
        <v>1</v>
      </c>
      <c r="K6" s="34">
        <v>8944</v>
      </c>
      <c r="L6" s="18">
        <v>4757.9709700000003</v>
      </c>
      <c r="M6" s="18">
        <v>3337</v>
      </c>
      <c r="N6" s="18">
        <v>307</v>
      </c>
      <c r="O6" s="35">
        <v>4532</v>
      </c>
      <c r="AC6"/>
      <c r="AD6" s="2"/>
    </row>
    <row r="7" spans="2:31" ht="12.75" x14ac:dyDescent="0.2">
      <c r="I7" s="1">
        <v>3</v>
      </c>
      <c r="J7" s="43">
        <v>1</v>
      </c>
      <c r="K7" s="34">
        <v>6771</v>
      </c>
      <c r="L7" s="18">
        <v>4125.6266800000003</v>
      </c>
      <c r="M7" s="18">
        <v>2715</v>
      </c>
      <c r="N7" s="18">
        <v>245</v>
      </c>
      <c r="O7" s="35">
        <v>3448</v>
      </c>
      <c r="W7" s="5"/>
      <c r="AC7"/>
      <c r="AD7" s="2"/>
    </row>
    <row r="8" spans="2:31" ht="12.75" x14ac:dyDescent="0.2">
      <c r="I8" s="1">
        <v>4</v>
      </c>
      <c r="J8" s="43">
        <v>1</v>
      </c>
      <c r="K8" s="34">
        <v>5260</v>
      </c>
      <c r="L8" s="18">
        <v>3881.5104999999999</v>
      </c>
      <c r="M8" s="18">
        <v>2188</v>
      </c>
      <c r="N8" s="18">
        <v>129</v>
      </c>
      <c r="O8" s="35">
        <v>2795</v>
      </c>
      <c r="W8" s="5"/>
      <c r="AC8"/>
      <c r="AD8" s="2"/>
    </row>
    <row r="9" spans="2:31" ht="12.75" x14ac:dyDescent="0.2">
      <c r="I9" s="1">
        <v>5</v>
      </c>
      <c r="J9" s="43">
        <v>1</v>
      </c>
      <c r="K9" s="34">
        <v>4454</v>
      </c>
      <c r="L9" s="18">
        <v>3725</v>
      </c>
      <c r="M9" s="18">
        <v>1843</v>
      </c>
      <c r="N9" s="18">
        <v>69</v>
      </c>
      <c r="O9" s="35">
        <v>2293</v>
      </c>
      <c r="W9" s="5"/>
      <c r="AC9"/>
      <c r="AD9" s="2"/>
    </row>
    <row r="10" spans="2:31" ht="12.75" x14ac:dyDescent="0.2">
      <c r="I10" s="1">
        <v>6</v>
      </c>
      <c r="J10" s="43">
        <v>1</v>
      </c>
      <c r="K10" s="34">
        <v>3110</v>
      </c>
      <c r="L10" s="18">
        <v>3346.0000599999998</v>
      </c>
      <c r="M10" s="18">
        <v>1746</v>
      </c>
      <c r="N10" s="18">
        <v>62</v>
      </c>
      <c r="O10" s="35">
        <v>2068</v>
      </c>
      <c r="W10" s="5"/>
      <c r="AC10"/>
      <c r="AD10" s="2"/>
    </row>
    <row r="11" spans="2:31" ht="12.75" customHeight="1" x14ac:dyDescent="0.2">
      <c r="C11" s="64" t="s">
        <v>17</v>
      </c>
      <c r="D11" s="64"/>
      <c r="E11" s="64"/>
      <c r="F11" s="64"/>
      <c r="G11" s="64"/>
      <c r="H11" s="64"/>
      <c r="I11" s="1">
        <v>7</v>
      </c>
      <c r="J11" s="43">
        <v>1</v>
      </c>
      <c r="K11" s="34">
        <v>2344</v>
      </c>
      <c r="L11" s="18">
        <v>3173.7790300000001</v>
      </c>
      <c r="M11" s="18">
        <v>1554</v>
      </c>
      <c r="N11" s="18">
        <v>59</v>
      </c>
      <c r="O11" s="35">
        <v>1666</v>
      </c>
      <c r="W11" s="5"/>
      <c r="AC11"/>
      <c r="AD11" s="2"/>
    </row>
    <row r="12" spans="2:31" ht="12.75" customHeight="1" x14ac:dyDescent="0.2">
      <c r="C12" s="64"/>
      <c r="D12" s="64"/>
      <c r="E12" s="64"/>
      <c r="F12" s="64"/>
      <c r="G12" s="64"/>
      <c r="H12" s="64"/>
      <c r="I12" s="1">
        <v>8</v>
      </c>
      <c r="J12" s="43">
        <v>1</v>
      </c>
      <c r="K12" s="34">
        <v>1597</v>
      </c>
      <c r="L12" s="18">
        <v>2952.2408700000001</v>
      </c>
      <c r="M12" s="18">
        <v>1417</v>
      </c>
      <c r="N12" s="18">
        <v>54</v>
      </c>
      <c r="O12" s="35">
        <v>1378</v>
      </c>
      <c r="W12" s="5"/>
      <c r="AC12"/>
      <c r="AD12" s="2"/>
    </row>
    <row r="13" spans="2:31" ht="12.75" x14ac:dyDescent="0.2">
      <c r="C13" s="4"/>
      <c r="D13" s="65" t="s">
        <v>10</v>
      </c>
      <c r="E13" s="66"/>
      <c r="F13" s="66"/>
      <c r="G13" s="66"/>
      <c r="H13" s="66"/>
      <c r="I13" s="1">
        <v>9</v>
      </c>
      <c r="J13" s="43">
        <v>1</v>
      </c>
      <c r="K13" s="34">
        <v>1118</v>
      </c>
      <c r="L13" s="18">
        <v>2867.9991100000002</v>
      </c>
      <c r="M13" s="18">
        <v>1264</v>
      </c>
      <c r="N13" s="18">
        <v>49</v>
      </c>
      <c r="O13" s="35">
        <v>1077</v>
      </c>
      <c r="W13" s="5"/>
      <c r="AC13"/>
      <c r="AD13" s="2"/>
    </row>
    <row r="14" spans="2:31" ht="12.75" customHeight="1" x14ac:dyDescent="0.2">
      <c r="C14" s="19"/>
      <c r="D14" s="50" t="s">
        <v>7</v>
      </c>
      <c r="E14" s="51" t="s">
        <v>5</v>
      </c>
      <c r="F14" s="51" t="s">
        <v>6</v>
      </c>
      <c r="G14" s="51" t="s">
        <v>15</v>
      </c>
      <c r="H14" s="52" t="s">
        <v>14</v>
      </c>
      <c r="I14" s="1">
        <v>10</v>
      </c>
      <c r="J14" s="43">
        <v>1</v>
      </c>
      <c r="K14" s="34">
        <v>590</v>
      </c>
      <c r="L14" s="18">
        <v>2421.9997100000001</v>
      </c>
      <c r="M14" s="18">
        <v>1060</v>
      </c>
      <c r="N14" s="18">
        <v>40</v>
      </c>
      <c r="O14" s="35">
        <v>926</v>
      </c>
      <c r="W14" s="5"/>
      <c r="AC14"/>
      <c r="AD14" s="2"/>
    </row>
    <row r="15" spans="2:31" ht="12.75" customHeight="1" x14ac:dyDescent="0.2">
      <c r="C15" s="57" t="s">
        <v>0</v>
      </c>
      <c r="D15" s="31">
        <f>MAX(K5:K35)</f>
        <v>19788</v>
      </c>
      <c r="E15" s="32">
        <f t="shared" ref="E15:H15" si="1">MAX(L5:L35)</f>
        <v>6565.6684100000002</v>
      </c>
      <c r="F15" s="32">
        <f t="shared" si="1"/>
        <v>4568</v>
      </c>
      <c r="G15" s="32">
        <f t="shared" si="1"/>
        <v>1517</v>
      </c>
      <c r="H15" s="33">
        <f t="shared" si="1"/>
        <v>7839</v>
      </c>
      <c r="I15" s="1">
        <v>11</v>
      </c>
      <c r="J15" s="43">
        <v>1</v>
      </c>
      <c r="K15" s="34">
        <v>-72</v>
      </c>
      <c r="L15" s="18">
        <v>2282.0648099999999</v>
      </c>
      <c r="M15" s="18">
        <v>821</v>
      </c>
      <c r="N15" s="18">
        <v>35</v>
      </c>
      <c r="O15" s="35">
        <v>655</v>
      </c>
      <c r="W15" s="8"/>
      <c r="AC15"/>
      <c r="AD15" s="2"/>
    </row>
    <row r="16" spans="2:31" ht="12.75" x14ac:dyDescent="0.2">
      <c r="C16" s="58">
        <v>0.95</v>
      </c>
      <c r="D16" s="34">
        <f>PERCENTILE(K5:K35, 0.95)</f>
        <v>7857.5</v>
      </c>
      <c r="E16" s="18">
        <f t="shared" ref="E16:H16" si="2">PERCENTILE(L5:L35, 0.95)</f>
        <v>4441.7988249999999</v>
      </c>
      <c r="F16" s="18">
        <f t="shared" si="2"/>
        <v>3026</v>
      </c>
      <c r="G16" s="18">
        <f t="shared" si="2"/>
        <v>276</v>
      </c>
      <c r="H16" s="35">
        <f t="shared" si="2"/>
        <v>3990</v>
      </c>
      <c r="I16" s="1">
        <v>12</v>
      </c>
      <c r="J16" s="43">
        <v>1</v>
      </c>
      <c r="K16" s="34">
        <v>-397</v>
      </c>
      <c r="L16" s="18">
        <v>2157.0472300000001</v>
      </c>
      <c r="M16" s="18">
        <v>672</v>
      </c>
      <c r="N16" s="18">
        <v>30</v>
      </c>
      <c r="O16" s="35">
        <v>459</v>
      </c>
      <c r="W16" s="8"/>
      <c r="AC16"/>
      <c r="AD16" s="2"/>
    </row>
    <row r="17" spans="2:30" ht="12.75" x14ac:dyDescent="0.2">
      <c r="C17" s="59">
        <v>0.75</v>
      </c>
      <c r="D17" s="34">
        <f>PERCENTILE(K5:K35, 0.75)</f>
        <v>1357.5</v>
      </c>
      <c r="E17" s="18">
        <f t="shared" ref="E17:H17" si="3">PERCENTILE(L5:L35, 0.75)</f>
        <v>2910.1199900000001</v>
      </c>
      <c r="F17" s="18">
        <f t="shared" si="3"/>
        <v>1340.5</v>
      </c>
      <c r="G17" s="18">
        <f t="shared" si="3"/>
        <v>51.5</v>
      </c>
      <c r="H17" s="35">
        <f t="shared" si="3"/>
        <v>1227.5</v>
      </c>
      <c r="I17" s="1">
        <v>13</v>
      </c>
      <c r="J17" s="43">
        <v>1</v>
      </c>
      <c r="K17" s="34">
        <v>-1137</v>
      </c>
      <c r="L17" s="18">
        <v>2071.08797</v>
      </c>
      <c r="M17" s="18">
        <v>402</v>
      </c>
      <c r="N17" s="18">
        <v>25</v>
      </c>
      <c r="O17" s="35">
        <v>191</v>
      </c>
      <c r="W17" s="5"/>
      <c r="AC17"/>
      <c r="AD17" s="2"/>
    </row>
    <row r="18" spans="2:30" ht="12.75" x14ac:dyDescent="0.2">
      <c r="C18" s="59">
        <v>0.5</v>
      </c>
      <c r="D18" s="34">
        <f>PERCENTILE(K5:K35, 0.5)</f>
        <v>-3219</v>
      </c>
      <c r="E18" s="18">
        <f t="shared" ref="E18:H18" si="4">PERCENTILE(L5:L35, 0.5)</f>
        <v>1654.4023500000001</v>
      </c>
      <c r="F18" s="18">
        <f t="shared" si="4"/>
        <v>-70</v>
      </c>
      <c r="G18" s="18">
        <f t="shared" si="4"/>
        <v>-38</v>
      </c>
      <c r="H18" s="35">
        <f t="shared" si="4"/>
        <v>-553</v>
      </c>
      <c r="I18" s="1">
        <v>14</v>
      </c>
      <c r="J18" s="43">
        <v>1</v>
      </c>
      <c r="K18" s="34">
        <v>-1930</v>
      </c>
      <c r="L18" s="18">
        <v>1950.9201800000001</v>
      </c>
      <c r="M18" s="18">
        <v>301</v>
      </c>
      <c r="N18" s="18">
        <v>20</v>
      </c>
      <c r="O18" s="35">
        <v>22</v>
      </c>
      <c r="W18" s="5"/>
      <c r="AC18"/>
      <c r="AD18" s="2"/>
    </row>
    <row r="19" spans="2:30" ht="12.75" x14ac:dyDescent="0.2">
      <c r="C19" s="59">
        <v>0.25</v>
      </c>
      <c r="D19" s="34">
        <f>PERCENTILE(K5:K35, 0.25)</f>
        <v>-6814.5</v>
      </c>
      <c r="E19" s="18">
        <f t="shared" ref="E19:H19" si="5">PERCENTILE(L5:L35, 0.25)</f>
        <v>763.92630000000008</v>
      </c>
      <c r="F19" s="18">
        <f t="shared" si="5"/>
        <v>-2007.5</v>
      </c>
      <c r="G19" s="18">
        <f t="shared" si="5"/>
        <v>-586.5</v>
      </c>
      <c r="H19" s="35">
        <f t="shared" si="5"/>
        <v>-2155.5</v>
      </c>
      <c r="I19" s="1">
        <v>15</v>
      </c>
      <c r="J19" s="43">
        <v>1</v>
      </c>
      <c r="K19" s="34">
        <v>-2453</v>
      </c>
      <c r="L19" s="18">
        <v>1792.9997900000001</v>
      </c>
      <c r="M19" s="18">
        <v>152</v>
      </c>
      <c r="N19" s="18">
        <v>13</v>
      </c>
      <c r="O19" s="35">
        <v>-86</v>
      </c>
      <c r="P19" s="4"/>
      <c r="W19" s="5"/>
      <c r="AC19"/>
      <c r="AD19" s="2"/>
    </row>
    <row r="20" spans="2:30" ht="12.75" x14ac:dyDescent="0.2">
      <c r="C20" s="58">
        <v>0.05</v>
      </c>
      <c r="D20" s="34">
        <f>PERCENTILE(K5:K35, 0.05)</f>
        <v>-14334</v>
      </c>
      <c r="E20" s="18">
        <f t="shared" ref="E20:H20" si="6">PERCENTILE(L5:L35, 0.05)</f>
        <v>125.98456499999999</v>
      </c>
      <c r="F20" s="18">
        <f t="shared" si="6"/>
        <v>-3387.5</v>
      </c>
      <c r="G20" s="18">
        <f t="shared" si="6"/>
        <v>-2220</v>
      </c>
      <c r="H20" s="35">
        <f t="shared" si="6"/>
        <v>-4628</v>
      </c>
      <c r="I20" s="1">
        <v>16</v>
      </c>
      <c r="J20" s="43">
        <v>1</v>
      </c>
      <c r="K20" s="34">
        <v>-3219</v>
      </c>
      <c r="L20" s="18">
        <v>1654.4023500000001</v>
      </c>
      <c r="M20" s="18">
        <v>-70</v>
      </c>
      <c r="N20" s="18">
        <v>-38</v>
      </c>
      <c r="O20" s="35">
        <v>-553</v>
      </c>
      <c r="P20" s="4"/>
      <c r="W20" s="5"/>
      <c r="AC20"/>
      <c r="AD20" s="2"/>
    </row>
    <row r="21" spans="2:30" ht="12.75" x14ac:dyDescent="0.2">
      <c r="C21" s="60" t="s">
        <v>3</v>
      </c>
      <c r="D21" s="36">
        <f>MIN(K5:K35)</f>
        <v>-39222</v>
      </c>
      <c r="E21" s="23">
        <f t="shared" ref="E21:H21" si="7">MIN(L5:L35)</f>
        <v>-1111.10331</v>
      </c>
      <c r="F21" s="23">
        <f t="shared" si="7"/>
        <v>-10302</v>
      </c>
      <c r="G21" s="23">
        <f t="shared" si="7"/>
        <v>-6152</v>
      </c>
      <c r="H21" s="37">
        <f t="shared" si="7"/>
        <v>-9387</v>
      </c>
      <c r="I21" s="1">
        <v>17</v>
      </c>
      <c r="J21" s="43">
        <v>1</v>
      </c>
      <c r="K21" s="34">
        <v>-3726</v>
      </c>
      <c r="L21" s="18">
        <v>1528.02206</v>
      </c>
      <c r="M21" s="18">
        <v>-270</v>
      </c>
      <c r="N21" s="18">
        <v>-64</v>
      </c>
      <c r="O21" s="35">
        <v>-834</v>
      </c>
      <c r="P21" s="4"/>
      <c r="W21" s="5"/>
      <c r="AC21"/>
      <c r="AD21" s="2"/>
    </row>
    <row r="22" spans="2:30" ht="12.75" x14ac:dyDescent="0.2">
      <c r="C22" s="61" t="s">
        <v>1</v>
      </c>
      <c r="D22" s="31">
        <f>AVERAGE(K5:K35)</f>
        <v>-3363.1612903225805</v>
      </c>
      <c r="E22" s="32">
        <f>AVERAGE(L5:L35)</f>
        <v>1933.5057351612902</v>
      </c>
      <c r="F22" s="32">
        <f>AVERAGE(M5:M35)</f>
        <v>-417.90322580645159</v>
      </c>
      <c r="G22" s="32">
        <f>AVERAGE(N5:N35)</f>
        <v>-476.87096774193549</v>
      </c>
      <c r="H22" s="33">
        <f>AVERAGE(O5:O35)</f>
        <v>-467.12903225806451</v>
      </c>
      <c r="I22" s="1">
        <v>18</v>
      </c>
      <c r="J22" s="43">
        <v>1</v>
      </c>
      <c r="K22" s="34">
        <v>-3871</v>
      </c>
      <c r="L22" s="18">
        <v>1370.1233</v>
      </c>
      <c r="M22" s="18">
        <v>-470</v>
      </c>
      <c r="N22" s="18">
        <v>-86</v>
      </c>
      <c r="O22" s="35">
        <v>-980</v>
      </c>
      <c r="P22" s="4"/>
      <c r="W22" s="5"/>
      <c r="AC22"/>
      <c r="AD22" s="2"/>
    </row>
    <row r="23" spans="2:30" ht="12.75" x14ac:dyDescent="0.2">
      <c r="C23" s="24" t="s">
        <v>4</v>
      </c>
      <c r="D23" s="34">
        <f>STDEV(K5:K35)</f>
        <v>9715.834536455679</v>
      </c>
      <c r="E23" s="18">
        <f>STDEV(L5:L35)</f>
        <v>1599.5857014340452</v>
      </c>
      <c r="F23" s="18">
        <f>STDEV(M5:M35)</f>
        <v>2737.1369513275326</v>
      </c>
      <c r="G23" s="18">
        <f>STDEV(N5:N35)</f>
        <v>1281.9160591847265</v>
      </c>
      <c r="H23" s="35">
        <f>STDEV(O5:O35)</f>
        <v>3186.6273575881182</v>
      </c>
      <c r="I23" s="1">
        <v>19</v>
      </c>
      <c r="J23" s="43">
        <v>1</v>
      </c>
      <c r="K23" s="34">
        <v>-4370</v>
      </c>
      <c r="L23" s="18">
        <v>1282.3902800000001</v>
      </c>
      <c r="M23" s="18">
        <v>-847</v>
      </c>
      <c r="N23" s="18">
        <v>-176</v>
      </c>
      <c r="O23" s="35">
        <v>-1087</v>
      </c>
      <c r="P23" s="4"/>
      <c r="Q23" s="45"/>
      <c r="R23" s="4"/>
      <c r="S23" s="4"/>
      <c r="T23" s="4"/>
      <c r="U23" s="4"/>
      <c r="W23" s="5"/>
      <c r="X23" s="15"/>
      <c r="Y23" s="15"/>
      <c r="Z23" s="15"/>
      <c r="AA23" s="16"/>
      <c r="AC23"/>
      <c r="AD23" s="2"/>
    </row>
    <row r="24" spans="2:30" ht="12.75" customHeight="1" x14ac:dyDescent="0.2">
      <c r="C24" s="25" t="s">
        <v>8</v>
      </c>
      <c r="D24" s="53">
        <f>COUNTIF(K$5:K$35,"&gt;=0")/COUNTA(K$5:K$35)</f>
        <v>0.32258064516129031</v>
      </c>
      <c r="E24" s="46">
        <f>COUNTIF(L$5:L$35,"&gt;=0")/COUNTA(L$5:L$35)</f>
        <v>0.93548387096774188</v>
      </c>
      <c r="F24" s="46">
        <f>COUNTIF(M$5:M$35,"&gt;=0")/COUNTA(M$5:M$35)</f>
        <v>0.4838709677419355</v>
      </c>
      <c r="G24" s="46">
        <f>COUNTIF(N$5:N$35,"&gt;=0")/COUNTA(N$5:N$35)</f>
        <v>0.4838709677419355</v>
      </c>
      <c r="H24" s="47">
        <f t="shared" ref="H24" si="8">COUNTIF(O$5:O$35,"&gt;=0")/COUNTA(O$5:O$35)</f>
        <v>0.45161290322580644</v>
      </c>
      <c r="I24" s="1">
        <v>20</v>
      </c>
      <c r="J24" s="43">
        <v>1</v>
      </c>
      <c r="K24" s="34">
        <v>-5002</v>
      </c>
      <c r="L24" s="18">
        <v>1184.2687000000001</v>
      </c>
      <c r="M24" s="18">
        <v>-927</v>
      </c>
      <c r="N24" s="18">
        <v>-237</v>
      </c>
      <c r="O24" s="35">
        <v>-1293</v>
      </c>
      <c r="P24" s="4"/>
      <c r="Q24" s="64" t="s">
        <v>19</v>
      </c>
      <c r="R24" s="64"/>
      <c r="S24" s="64"/>
      <c r="T24" s="64"/>
      <c r="U24" s="64"/>
      <c r="V24" s="64"/>
      <c r="W24" s="64"/>
      <c r="X24" s="15"/>
      <c r="Y24" s="15"/>
      <c r="Z24" s="15"/>
      <c r="AA24" s="16"/>
      <c r="AC24"/>
      <c r="AD24" s="2"/>
    </row>
    <row r="25" spans="2:30" ht="12.75" customHeight="1" x14ac:dyDescent="0.2">
      <c r="C25" s="26" t="s">
        <v>9</v>
      </c>
      <c r="D25" s="54">
        <f>1-D24</f>
        <v>0.67741935483870974</v>
      </c>
      <c r="E25" s="48">
        <f>1-E24</f>
        <v>6.4516129032258118E-2</v>
      </c>
      <c r="F25" s="48">
        <f>1-F24</f>
        <v>0.5161290322580645</v>
      </c>
      <c r="G25" s="48">
        <f>1-G24</f>
        <v>0.5161290322580645</v>
      </c>
      <c r="H25" s="49">
        <f>1-H24</f>
        <v>0.54838709677419351</v>
      </c>
      <c r="I25" s="1">
        <v>21</v>
      </c>
      <c r="J25" s="43">
        <v>1</v>
      </c>
      <c r="K25" s="34">
        <v>-5500</v>
      </c>
      <c r="L25" s="18">
        <v>1081.9355</v>
      </c>
      <c r="M25" s="18">
        <v>-1142</v>
      </c>
      <c r="N25" s="18">
        <v>-295</v>
      </c>
      <c r="O25" s="35">
        <v>-1444</v>
      </c>
      <c r="P25" s="4"/>
      <c r="Q25" s="64"/>
      <c r="R25" s="64"/>
      <c r="S25" s="64"/>
      <c r="T25" s="64"/>
      <c r="U25" s="64"/>
      <c r="V25" s="64"/>
      <c r="W25" s="64"/>
      <c r="X25" s="15"/>
      <c r="Y25" s="15"/>
      <c r="Z25" s="15"/>
      <c r="AA25" s="16"/>
      <c r="AC25"/>
      <c r="AD25" s="2"/>
    </row>
    <row r="26" spans="2:30" ht="12.75" x14ac:dyDescent="0.2">
      <c r="C26" s="55" t="s">
        <v>2</v>
      </c>
      <c r="D26" s="56">
        <f>MEDIAN(K5:K35)</f>
        <v>-3219</v>
      </c>
      <c r="E26" s="56">
        <f>MEDIAN(L5:L35)</f>
        <v>1654.4023500000001</v>
      </c>
      <c r="F26" s="56">
        <f>MEDIAN(M5:M35)</f>
        <v>-70</v>
      </c>
      <c r="G26" s="56">
        <f>MEDIAN(N5:N35)</f>
        <v>-38</v>
      </c>
      <c r="H26" s="56">
        <f>MEDIAN(O5:O35)</f>
        <v>-553</v>
      </c>
      <c r="I26" s="1">
        <v>22</v>
      </c>
      <c r="J26" s="43">
        <v>1</v>
      </c>
      <c r="K26" s="34">
        <v>-5863</v>
      </c>
      <c r="L26" s="18">
        <v>888.53633000000002</v>
      </c>
      <c r="M26" s="18">
        <v>-1638</v>
      </c>
      <c r="N26" s="18">
        <v>-383</v>
      </c>
      <c r="O26" s="35">
        <v>-1678</v>
      </c>
      <c r="P26" s="4"/>
      <c r="Q26" s="4"/>
      <c r="R26" s="4"/>
      <c r="S26" s="4"/>
      <c r="T26" s="4"/>
      <c r="U26" s="4"/>
      <c r="V26" s="5"/>
      <c r="W26" s="5"/>
      <c r="X26" s="15"/>
      <c r="Y26" s="15"/>
      <c r="Z26" s="15"/>
      <c r="AA26" s="16"/>
      <c r="AC26"/>
      <c r="AD26" s="2"/>
    </row>
    <row r="27" spans="2:30" ht="12.75" x14ac:dyDescent="0.2">
      <c r="I27" s="1">
        <v>23</v>
      </c>
      <c r="J27" s="43">
        <v>1</v>
      </c>
      <c r="K27" s="34">
        <v>-6706</v>
      </c>
      <c r="L27" s="18">
        <v>791.24919</v>
      </c>
      <c r="M27" s="18">
        <v>-1836</v>
      </c>
      <c r="N27" s="18">
        <v>-489</v>
      </c>
      <c r="O27" s="35">
        <v>-2059</v>
      </c>
      <c r="P27" s="4"/>
      <c r="Q27" s="4"/>
      <c r="R27" s="4"/>
      <c r="S27" s="4"/>
      <c r="T27" s="4"/>
      <c r="U27" s="4"/>
      <c r="V27" s="5"/>
      <c r="W27" s="5"/>
      <c r="X27" s="15"/>
      <c r="Y27" s="15"/>
      <c r="Z27" s="15"/>
      <c r="AA27" s="16"/>
      <c r="AC27"/>
      <c r="AD27" s="2"/>
    </row>
    <row r="28" spans="2:30" ht="12.75" x14ac:dyDescent="0.2">
      <c r="C28" s="9"/>
      <c r="D28" s="9"/>
      <c r="E28" s="9"/>
      <c r="F28" s="9"/>
      <c r="G28" s="9"/>
      <c r="H28" s="9"/>
      <c r="I28" s="1">
        <v>24</v>
      </c>
      <c r="J28" s="43">
        <v>1</v>
      </c>
      <c r="K28" s="34">
        <v>-6923</v>
      </c>
      <c r="L28" s="18">
        <v>736.60341000000005</v>
      </c>
      <c r="M28" s="18">
        <v>-2179</v>
      </c>
      <c r="N28" s="18">
        <v>-684</v>
      </c>
      <c r="O28" s="35">
        <v>-2252</v>
      </c>
      <c r="P28" s="4"/>
      <c r="X28" s="15"/>
      <c r="Y28" s="15"/>
      <c r="Z28" s="15"/>
      <c r="AA28" s="16"/>
      <c r="AC28"/>
      <c r="AD28" s="2"/>
    </row>
    <row r="29" spans="2:30" ht="12.75" x14ac:dyDescent="0.2">
      <c r="B29" s="41"/>
      <c r="C29" s="41"/>
      <c r="I29" s="1">
        <v>25</v>
      </c>
      <c r="J29" s="43">
        <v>1</v>
      </c>
      <c r="K29" s="34">
        <v>-8092</v>
      </c>
      <c r="L29" s="18">
        <v>660.93164999999999</v>
      </c>
      <c r="M29" s="18">
        <v>-2391</v>
      </c>
      <c r="N29" s="18">
        <v>-812</v>
      </c>
      <c r="O29" s="35">
        <v>-2578</v>
      </c>
      <c r="P29" s="4"/>
      <c r="Q29" s="4"/>
      <c r="R29" s="4"/>
      <c r="S29" s="4"/>
      <c r="T29" s="4"/>
      <c r="U29" s="4"/>
      <c r="V29" s="5"/>
      <c r="W29" s="5"/>
      <c r="X29" s="15"/>
      <c r="Y29" s="15"/>
      <c r="Z29" s="15"/>
      <c r="AA29" s="16"/>
      <c r="AC29"/>
      <c r="AD29" s="2"/>
    </row>
    <row r="30" spans="2:30" ht="12.75" x14ac:dyDescent="0.2">
      <c r="B30" s="41"/>
      <c r="C30" s="41"/>
      <c r="I30" s="1">
        <v>26</v>
      </c>
      <c r="J30" s="43">
        <v>1</v>
      </c>
      <c r="K30" s="34">
        <v>-8721</v>
      </c>
      <c r="L30" s="18">
        <v>632.09145000000001</v>
      </c>
      <c r="M30" s="18">
        <v>-2555</v>
      </c>
      <c r="N30" s="18">
        <v>-965</v>
      </c>
      <c r="O30" s="35">
        <v>-2923</v>
      </c>
      <c r="P30" s="4"/>
      <c r="Q30" s="4"/>
      <c r="R30" s="4"/>
      <c r="S30" s="4"/>
      <c r="T30" s="4"/>
      <c r="U30" s="4"/>
      <c r="V30" s="5"/>
      <c r="W30" s="5"/>
      <c r="X30" s="15"/>
      <c r="Y30" s="15"/>
      <c r="Z30" s="15"/>
      <c r="AA30" s="16"/>
      <c r="AC30"/>
      <c r="AD30" s="2"/>
    </row>
    <row r="31" spans="2:30" ht="12.75" x14ac:dyDescent="0.2">
      <c r="B31" s="41"/>
      <c r="C31" s="41"/>
      <c r="I31" s="1">
        <v>27</v>
      </c>
      <c r="J31" s="43">
        <v>1</v>
      </c>
      <c r="K31" s="34">
        <v>-10373</v>
      </c>
      <c r="L31" s="18">
        <v>509.85516000000001</v>
      </c>
      <c r="M31" s="18">
        <v>-2723</v>
      </c>
      <c r="N31" s="18">
        <v>-1151</v>
      </c>
      <c r="O31" s="35">
        <v>-3573</v>
      </c>
      <c r="P31" s="4"/>
      <c r="Q31" s="4"/>
      <c r="R31" s="4"/>
      <c r="S31" s="4"/>
      <c r="T31" s="4"/>
      <c r="U31" s="4"/>
      <c r="V31" s="5"/>
      <c r="W31" s="5"/>
      <c r="X31" s="15"/>
      <c r="Y31" s="15"/>
      <c r="Z31" s="15"/>
      <c r="AA31" s="16"/>
      <c r="AC31"/>
      <c r="AD31" s="2"/>
    </row>
    <row r="32" spans="2:30" ht="12.75" x14ac:dyDescent="0.2">
      <c r="B32" s="41"/>
      <c r="C32" s="41"/>
      <c r="I32" s="1">
        <v>28</v>
      </c>
      <c r="J32" s="43">
        <v>1</v>
      </c>
      <c r="K32" s="34">
        <v>-11989</v>
      </c>
      <c r="L32" s="18">
        <v>405.48727000000002</v>
      </c>
      <c r="M32" s="18">
        <v>-2870</v>
      </c>
      <c r="N32" s="18">
        <v>-1465</v>
      </c>
      <c r="O32" s="35">
        <v>-3847</v>
      </c>
      <c r="P32" s="4"/>
      <c r="Q32" s="4"/>
      <c r="R32" s="4"/>
      <c r="S32" s="4"/>
      <c r="T32" s="4"/>
      <c r="U32" s="4"/>
      <c r="V32" s="5"/>
      <c r="W32" s="5"/>
      <c r="X32" s="15"/>
      <c r="Y32" s="15"/>
      <c r="Z32" s="15"/>
      <c r="AA32" s="16"/>
      <c r="AC32"/>
      <c r="AD32" s="2"/>
    </row>
    <row r="33" spans="2:30" ht="12.75" x14ac:dyDescent="0.2">
      <c r="B33" s="41"/>
      <c r="C33" s="41"/>
      <c r="I33" s="1">
        <v>29</v>
      </c>
      <c r="J33" s="43">
        <v>1</v>
      </c>
      <c r="K33" s="34">
        <v>-12902</v>
      </c>
      <c r="L33" s="18">
        <v>274.99970999999999</v>
      </c>
      <c r="M33" s="18">
        <v>-3213</v>
      </c>
      <c r="N33" s="18">
        <v>-2065</v>
      </c>
      <c r="O33" s="35">
        <v>-4445</v>
      </c>
      <c r="P33" s="4"/>
      <c r="Q33" s="4"/>
      <c r="R33" s="4"/>
      <c r="S33" s="4"/>
      <c r="T33" s="4"/>
      <c r="U33" s="4"/>
      <c r="V33" s="5"/>
      <c r="W33" s="5"/>
      <c r="X33" s="15"/>
      <c r="Y33" s="15"/>
      <c r="Z33" s="15"/>
      <c r="AA33" s="16"/>
      <c r="AC33"/>
      <c r="AD33" s="2"/>
    </row>
    <row r="34" spans="2:30" ht="12.75" x14ac:dyDescent="0.2">
      <c r="B34" s="41"/>
      <c r="C34" s="41"/>
      <c r="I34" s="1">
        <v>30</v>
      </c>
      <c r="J34" s="43">
        <v>1</v>
      </c>
      <c r="K34" s="34">
        <v>-15766</v>
      </c>
      <c r="L34" s="18">
        <v>-23.03058</v>
      </c>
      <c r="M34" s="18">
        <v>-3562</v>
      </c>
      <c r="N34" s="18">
        <v>-2375</v>
      </c>
      <c r="O34" s="35">
        <v>-4811</v>
      </c>
      <c r="P34" s="4"/>
      <c r="Q34" s="4"/>
      <c r="R34" s="4"/>
      <c r="S34" s="4"/>
      <c r="T34" s="4"/>
      <c r="U34" s="4"/>
      <c r="V34" s="5"/>
      <c r="W34" s="5"/>
      <c r="X34" s="15"/>
      <c r="Y34" s="15"/>
      <c r="Z34" s="15"/>
      <c r="AA34" s="16"/>
      <c r="AC34"/>
      <c r="AD34" s="2"/>
    </row>
    <row r="35" spans="2:30" ht="12.75" x14ac:dyDescent="0.2">
      <c r="B35" s="41"/>
      <c r="C35" s="41"/>
      <c r="I35" s="1">
        <v>31</v>
      </c>
      <c r="J35" s="44">
        <v>1</v>
      </c>
      <c r="K35" s="36">
        <v>-39222</v>
      </c>
      <c r="L35" s="23">
        <v>-1111.10331</v>
      </c>
      <c r="M35" s="23">
        <v>-10302</v>
      </c>
      <c r="N35" s="23">
        <v>-6152</v>
      </c>
      <c r="O35" s="37">
        <v>-9387</v>
      </c>
      <c r="P35" s="4"/>
      <c r="Q35" s="4"/>
      <c r="R35" s="4"/>
      <c r="S35" s="4"/>
      <c r="T35" s="4"/>
      <c r="U35" s="4"/>
      <c r="V35" s="5"/>
      <c r="W35" s="5"/>
      <c r="X35" s="15"/>
      <c r="Y35" s="15"/>
      <c r="Z35" s="15"/>
      <c r="AA35" s="16"/>
      <c r="AC35"/>
      <c r="AD35" s="2"/>
    </row>
    <row r="36" spans="2:30" ht="12.75" x14ac:dyDescent="0.2">
      <c r="B36" s="41"/>
      <c r="C36" s="41"/>
      <c r="I36" s="7"/>
      <c r="P36" s="7"/>
      <c r="Q36" s="7"/>
      <c r="R36" s="7"/>
      <c r="S36" s="7"/>
      <c r="T36" s="7"/>
      <c r="U36" s="7"/>
      <c r="V36" s="5"/>
      <c r="W36" s="5"/>
      <c r="X36" s="15"/>
      <c r="Y36" s="15"/>
      <c r="Z36" s="15"/>
      <c r="AA36" s="16"/>
      <c r="AC36"/>
      <c r="AD36" s="2"/>
    </row>
    <row r="37" spans="2:30" ht="12.75" x14ac:dyDescent="0.2">
      <c r="B37" s="41"/>
      <c r="C37" s="41"/>
      <c r="I37" s="7"/>
      <c r="P37" s="7"/>
      <c r="Q37" s="7"/>
      <c r="R37" s="7"/>
      <c r="S37" s="7"/>
      <c r="T37" s="7"/>
      <c r="U37" s="7"/>
      <c r="V37" s="5"/>
      <c r="W37" s="5"/>
      <c r="X37" s="15"/>
      <c r="Y37" s="15"/>
      <c r="Z37" s="15"/>
      <c r="AA37" s="16"/>
      <c r="AC37"/>
      <c r="AD37" s="2"/>
    </row>
    <row r="38" spans="2:30" ht="12.75" x14ac:dyDescent="0.2">
      <c r="B38" s="41"/>
      <c r="C38" s="41"/>
      <c r="I38" s="5"/>
      <c r="P38" s="5"/>
      <c r="Q38" s="5"/>
      <c r="R38" s="5"/>
      <c r="S38" s="5"/>
      <c r="T38" s="5"/>
      <c r="U38" s="5"/>
      <c r="V38" s="5"/>
      <c r="W38" s="5"/>
      <c r="X38" s="15"/>
      <c r="Y38" s="15"/>
      <c r="Z38" s="15"/>
      <c r="AA38" s="16"/>
      <c r="AC38"/>
      <c r="AD38" s="2"/>
    </row>
    <row r="39" spans="2:30" ht="12.75" x14ac:dyDescent="0.2">
      <c r="B39" s="41"/>
      <c r="C39" s="41"/>
      <c r="I39" s="10"/>
      <c r="P39" s="10"/>
      <c r="Q39" s="10"/>
      <c r="R39" s="10"/>
      <c r="S39" s="10"/>
      <c r="T39" s="10"/>
      <c r="U39" s="10"/>
      <c r="V39" s="5"/>
      <c r="W39" s="5"/>
      <c r="X39" s="15"/>
      <c r="Y39" s="15"/>
      <c r="Z39" s="15"/>
      <c r="AA39" s="16"/>
      <c r="AC39"/>
      <c r="AD39" s="2"/>
    </row>
    <row r="40" spans="2:30" ht="12.75" x14ac:dyDescent="0.2">
      <c r="B40" s="41"/>
      <c r="C40" s="41"/>
      <c r="I40" s="11"/>
      <c r="P40" s="11"/>
      <c r="Q40" s="11"/>
      <c r="R40" s="11"/>
      <c r="S40" s="11"/>
      <c r="T40" s="11"/>
      <c r="U40" s="11"/>
      <c r="V40" s="5"/>
      <c r="W40" s="5"/>
      <c r="X40" s="15"/>
      <c r="Y40" s="15"/>
      <c r="Z40" s="15"/>
      <c r="AA40" s="16"/>
      <c r="AC40"/>
      <c r="AD40" s="2"/>
    </row>
    <row r="41" spans="2:30" ht="12.75" x14ac:dyDescent="0.2">
      <c r="B41" s="41"/>
      <c r="C41" s="41"/>
      <c r="I41" s="11"/>
      <c r="P41" s="11"/>
      <c r="Q41" s="11"/>
      <c r="R41" s="11"/>
      <c r="S41" s="11"/>
      <c r="T41" s="11"/>
      <c r="U41" s="11"/>
      <c r="V41" s="5"/>
      <c r="W41" s="5"/>
      <c r="X41" s="15"/>
      <c r="Y41" s="15"/>
      <c r="Z41" s="15"/>
      <c r="AA41" s="16"/>
      <c r="AC41"/>
      <c r="AD41" s="2"/>
    </row>
    <row r="42" spans="2:30" ht="12.75" x14ac:dyDescent="0.2">
      <c r="B42" s="41"/>
      <c r="C42" s="41"/>
      <c r="I42" s="11"/>
      <c r="P42" s="11"/>
      <c r="Q42" s="11"/>
      <c r="R42" s="11"/>
      <c r="S42" s="11"/>
      <c r="T42" s="11"/>
      <c r="U42" s="11"/>
      <c r="V42" s="5"/>
      <c r="W42" s="5"/>
      <c r="X42" s="15"/>
      <c r="Y42" s="15"/>
      <c r="Z42" s="15"/>
      <c r="AA42" s="16"/>
      <c r="AC42"/>
      <c r="AD42" s="2"/>
    </row>
    <row r="43" spans="2:30" ht="12.75" x14ac:dyDescent="0.2">
      <c r="B43" s="41"/>
      <c r="C43" s="41"/>
      <c r="I43" s="11"/>
      <c r="P43" s="11"/>
      <c r="Q43" s="11"/>
      <c r="R43" s="11"/>
      <c r="S43" s="11"/>
      <c r="T43" s="11"/>
      <c r="U43" s="11"/>
      <c r="V43" s="5"/>
      <c r="W43" s="5"/>
      <c r="X43" s="15"/>
      <c r="Y43" s="15"/>
      <c r="Z43" s="15"/>
      <c r="AA43" s="16"/>
      <c r="AC43"/>
      <c r="AD43" s="2"/>
    </row>
    <row r="44" spans="2:30" ht="12.75" x14ac:dyDescent="0.2">
      <c r="I44" s="11"/>
      <c r="P44" s="11"/>
      <c r="Q44" s="11"/>
      <c r="R44" s="11"/>
      <c r="S44" s="11"/>
      <c r="T44" s="11"/>
      <c r="U44" s="11"/>
      <c r="V44" s="5"/>
      <c r="W44" s="5"/>
      <c r="X44" s="15"/>
      <c r="Y44" s="15"/>
      <c r="Z44" s="15"/>
      <c r="AA44" s="16"/>
      <c r="AC44"/>
      <c r="AD44" s="2"/>
    </row>
    <row r="45" spans="2:30" ht="12.75" x14ac:dyDescent="0.2">
      <c r="I45" s="11"/>
      <c r="P45" s="11"/>
      <c r="Q45" s="11"/>
      <c r="R45" s="11"/>
      <c r="S45" s="11"/>
      <c r="T45" s="11"/>
      <c r="U45" s="11"/>
      <c r="V45" s="5"/>
      <c r="W45" s="5"/>
      <c r="X45" s="15"/>
      <c r="Y45" s="15"/>
      <c r="Z45" s="15"/>
      <c r="AA45" s="16"/>
      <c r="AC45"/>
      <c r="AD45" s="2"/>
    </row>
    <row r="46" spans="2:30" ht="12.75" x14ac:dyDescent="0.2">
      <c r="I46" s="11"/>
      <c r="P46" s="11"/>
      <c r="Q46" s="11"/>
      <c r="R46" s="11"/>
      <c r="S46" s="11"/>
      <c r="T46" s="11"/>
      <c r="U46" s="11"/>
      <c r="V46" s="5"/>
      <c r="W46" s="5"/>
      <c r="X46" s="15"/>
      <c r="Y46" s="15"/>
      <c r="Z46" s="15"/>
      <c r="AA46" s="16"/>
      <c r="AC46"/>
      <c r="AD46" s="2"/>
    </row>
    <row r="47" spans="2:30" ht="12.75" x14ac:dyDescent="0.2">
      <c r="I47" s="11"/>
      <c r="P47" s="11"/>
      <c r="Q47" s="11"/>
      <c r="R47" s="11"/>
      <c r="S47" s="11"/>
      <c r="T47" s="11"/>
      <c r="U47" s="11"/>
      <c r="V47" s="5"/>
      <c r="W47" s="5"/>
      <c r="X47" s="15"/>
      <c r="Y47" s="15"/>
      <c r="Z47" s="15"/>
      <c r="AA47" s="16"/>
      <c r="AC47"/>
      <c r="AD47" s="2"/>
    </row>
    <row r="48" spans="2:30" ht="12.75" x14ac:dyDescent="0.2">
      <c r="I48" s="11"/>
      <c r="P48" s="11"/>
      <c r="Q48" s="11"/>
      <c r="R48" s="11"/>
      <c r="S48" s="11"/>
      <c r="T48" s="11"/>
      <c r="U48" s="11"/>
      <c r="V48" s="5"/>
      <c r="W48" s="5"/>
      <c r="X48" s="15"/>
      <c r="Y48" s="15"/>
      <c r="Z48" s="15"/>
      <c r="AA48" s="16"/>
      <c r="AC48"/>
      <c r="AD48" s="2"/>
    </row>
    <row r="49" spans="9:30" ht="12.75" x14ac:dyDescent="0.2">
      <c r="I49" s="11"/>
      <c r="P49" s="11"/>
      <c r="Q49" s="11"/>
      <c r="R49" s="11"/>
      <c r="S49" s="11"/>
      <c r="T49" s="11"/>
      <c r="U49" s="11"/>
      <c r="V49" s="5"/>
      <c r="W49" s="5"/>
      <c r="X49" s="15"/>
      <c r="Y49" s="15"/>
      <c r="Z49" s="15"/>
      <c r="AA49" s="16"/>
      <c r="AC49"/>
      <c r="AD49" s="2"/>
    </row>
    <row r="50" spans="9:30" ht="12.75" x14ac:dyDescent="0.2">
      <c r="I50" s="11"/>
      <c r="P50" s="11"/>
      <c r="Q50" s="11"/>
      <c r="R50" s="11"/>
      <c r="S50" s="11"/>
      <c r="T50" s="11"/>
      <c r="U50" s="11"/>
      <c r="V50" s="5"/>
      <c r="W50" s="5"/>
      <c r="X50" s="15"/>
      <c r="Y50" s="15"/>
      <c r="Z50" s="15"/>
      <c r="AA50" s="16"/>
      <c r="AC50"/>
      <c r="AD50" s="2"/>
    </row>
    <row r="51" spans="9:30" ht="12.75" x14ac:dyDescent="0.2">
      <c r="I51" s="11"/>
      <c r="P51" s="11"/>
      <c r="Q51" s="11"/>
      <c r="R51" s="11"/>
      <c r="S51" s="11"/>
      <c r="T51" s="11"/>
      <c r="U51" s="11"/>
      <c r="V51" s="5"/>
      <c r="W51" s="5"/>
      <c r="X51" s="15"/>
      <c r="Y51" s="15"/>
      <c r="Z51" s="15"/>
      <c r="AA51" s="16"/>
      <c r="AC51"/>
      <c r="AD51" s="2"/>
    </row>
    <row r="52" spans="9:30" ht="12.75" x14ac:dyDescent="0.2">
      <c r="I52" s="12"/>
      <c r="P52" s="12"/>
      <c r="Q52" s="11"/>
      <c r="R52" s="11"/>
      <c r="S52" s="11"/>
      <c r="T52" s="11"/>
      <c r="U52" s="11"/>
      <c r="V52" s="5"/>
      <c r="W52" s="5"/>
      <c r="X52" s="15"/>
      <c r="Y52" s="15"/>
      <c r="Z52" s="15"/>
      <c r="AA52" s="16"/>
      <c r="AC52"/>
      <c r="AD52" s="2"/>
    </row>
    <row r="53" spans="9:30" ht="12.75" x14ac:dyDescent="0.2">
      <c r="I53" s="12"/>
      <c r="P53" s="12"/>
      <c r="Q53" s="11"/>
      <c r="R53" s="11"/>
      <c r="S53" s="11"/>
      <c r="T53" s="11"/>
      <c r="U53" s="11"/>
      <c r="V53" s="5"/>
      <c r="W53" s="5"/>
      <c r="X53" s="15"/>
      <c r="Y53" s="15"/>
      <c r="Z53" s="15"/>
      <c r="AA53" s="16"/>
      <c r="AC53"/>
      <c r="AD53" s="2"/>
    </row>
    <row r="54" spans="9:30" ht="12.75" x14ac:dyDescent="0.2">
      <c r="I54" s="12"/>
      <c r="P54" s="12"/>
      <c r="Q54" s="12"/>
      <c r="R54" s="12"/>
      <c r="S54" s="12"/>
      <c r="T54" s="12"/>
      <c r="U54" s="12"/>
      <c r="V54" s="5"/>
      <c r="W54" s="5"/>
      <c r="X54" s="15"/>
      <c r="Y54" s="15"/>
      <c r="Z54" s="15"/>
      <c r="AA54" s="16"/>
      <c r="AC54"/>
      <c r="AD54" s="2"/>
    </row>
    <row r="55" spans="9:30" ht="12.75" x14ac:dyDescent="0.2">
      <c r="I55" s="12"/>
      <c r="P55" s="12"/>
      <c r="Q55" s="12"/>
      <c r="R55" s="12"/>
      <c r="S55" s="12"/>
      <c r="T55" s="12"/>
      <c r="U55" s="12"/>
      <c r="V55" s="5"/>
      <c r="W55" s="5"/>
      <c r="X55" s="15"/>
      <c r="Y55" s="15"/>
      <c r="Z55" s="15"/>
      <c r="AA55" s="16"/>
      <c r="AC55"/>
      <c r="AD55" s="2"/>
    </row>
    <row r="56" spans="9:30" ht="12.75" x14ac:dyDescent="0.2">
      <c r="I56" s="11"/>
      <c r="P56" s="11"/>
      <c r="Q56" s="11"/>
      <c r="R56" s="11"/>
      <c r="S56" s="11"/>
      <c r="T56" s="11"/>
      <c r="U56" s="11"/>
      <c r="V56" s="5"/>
      <c r="W56" s="5"/>
      <c r="X56" s="15"/>
      <c r="Y56" s="15"/>
      <c r="Z56" s="15"/>
      <c r="AA56" s="16"/>
      <c r="AC56"/>
      <c r="AD56" s="2"/>
    </row>
    <row r="57" spans="9:30" ht="12.75" x14ac:dyDescent="0.2">
      <c r="I57" s="11"/>
      <c r="P57" s="11"/>
      <c r="Q57" s="11"/>
      <c r="R57" s="11"/>
      <c r="S57" s="11"/>
      <c r="T57" s="11"/>
      <c r="U57" s="11"/>
      <c r="V57" s="5"/>
      <c r="W57" s="5"/>
      <c r="X57" s="15"/>
      <c r="Y57" s="15"/>
      <c r="Z57" s="15"/>
      <c r="AA57" s="16"/>
      <c r="AC57"/>
      <c r="AD57" s="2"/>
    </row>
    <row r="58" spans="9:30" ht="12.75" x14ac:dyDescent="0.2">
      <c r="I58" s="11"/>
      <c r="P58" s="11"/>
      <c r="Q58" s="11"/>
      <c r="R58" s="11"/>
      <c r="S58" s="11"/>
      <c r="T58" s="11"/>
      <c r="U58" s="11"/>
      <c r="V58" s="5"/>
      <c r="W58" s="5"/>
      <c r="X58" s="15"/>
      <c r="Y58" s="15"/>
      <c r="Z58" s="15"/>
      <c r="AA58" s="16"/>
      <c r="AC58"/>
      <c r="AD58" s="2"/>
    </row>
    <row r="59" spans="9:30" ht="12.75" x14ac:dyDescent="0.2">
      <c r="I59" s="13"/>
      <c r="P59" s="13"/>
      <c r="Q59" s="13"/>
      <c r="R59" s="13"/>
      <c r="S59" s="13"/>
      <c r="T59" s="13"/>
      <c r="U59" s="13"/>
      <c r="V59" s="5"/>
      <c r="W59" s="5"/>
      <c r="X59" s="15"/>
      <c r="Y59" s="15"/>
      <c r="Z59" s="15"/>
      <c r="AA59" s="16"/>
      <c r="AC59"/>
      <c r="AD59" s="2"/>
    </row>
    <row r="60" spans="9:30" ht="12.75" x14ac:dyDescent="0.2">
      <c r="V60" s="5"/>
      <c r="W60" s="5"/>
      <c r="X60" s="15"/>
      <c r="Y60" s="15"/>
      <c r="Z60" s="15"/>
      <c r="AA60" s="16"/>
      <c r="AC60"/>
      <c r="AD60" s="2"/>
    </row>
    <row r="61" spans="9:30" ht="12.75" x14ac:dyDescent="0.2">
      <c r="V61" s="5"/>
      <c r="W61" s="5"/>
      <c r="X61" s="15"/>
      <c r="Y61" s="15"/>
      <c r="Z61" s="15"/>
      <c r="AA61" s="16"/>
      <c r="AC61"/>
      <c r="AD61" s="2"/>
    </row>
    <row r="62" spans="9:30" ht="12.75" x14ac:dyDescent="0.2">
      <c r="V62" s="5"/>
      <c r="W62" s="5"/>
      <c r="X62" s="15"/>
      <c r="Y62" s="15"/>
      <c r="Z62" s="15"/>
      <c r="AA62" s="16"/>
      <c r="AC62"/>
      <c r="AD62" s="2"/>
    </row>
    <row r="63" spans="9:30" ht="12.75" x14ac:dyDescent="0.2">
      <c r="V63" s="5"/>
      <c r="W63" s="5"/>
      <c r="X63" s="15"/>
      <c r="Y63" s="15"/>
      <c r="Z63" s="15"/>
      <c r="AA63" s="16"/>
      <c r="AC63"/>
      <c r="AD63" s="2"/>
    </row>
    <row r="64" spans="9:30" ht="12.75" x14ac:dyDescent="0.2">
      <c r="V64" s="5"/>
      <c r="W64" s="5"/>
      <c r="X64" s="15"/>
      <c r="Y64" s="15"/>
      <c r="Z64" s="15"/>
      <c r="AA64" s="16"/>
      <c r="AC64"/>
      <c r="AD64" s="2"/>
    </row>
    <row r="65" spans="22:30" ht="12.75" x14ac:dyDescent="0.2">
      <c r="V65" s="5"/>
      <c r="W65" s="5"/>
      <c r="X65" s="15"/>
      <c r="Y65" s="15"/>
      <c r="Z65" s="15"/>
      <c r="AA65" s="16"/>
      <c r="AC65"/>
      <c r="AD65" s="2"/>
    </row>
    <row r="66" spans="22:30" ht="12.75" x14ac:dyDescent="0.2">
      <c r="V66" s="5"/>
      <c r="W66" s="5"/>
      <c r="X66" s="15"/>
      <c r="Y66" s="15"/>
      <c r="Z66" s="15"/>
      <c r="AA66" s="16"/>
      <c r="AC66"/>
      <c r="AD66" s="2"/>
    </row>
    <row r="67" spans="22:30" ht="12.75" x14ac:dyDescent="0.2">
      <c r="V67" s="5"/>
      <c r="W67" s="5"/>
      <c r="X67" s="15"/>
      <c r="Y67" s="15"/>
      <c r="Z67" s="15"/>
      <c r="AA67" s="16"/>
      <c r="AC67"/>
      <c r="AD67" s="2"/>
    </row>
    <row r="68" spans="22:30" ht="12.75" x14ac:dyDescent="0.2">
      <c r="V68" s="5"/>
      <c r="W68" s="5"/>
      <c r="X68" s="15"/>
      <c r="Y68" s="15"/>
      <c r="Z68" s="15"/>
      <c r="AA68" s="16"/>
      <c r="AC68"/>
      <c r="AD68" s="2"/>
    </row>
    <row r="69" spans="22:30" ht="12.75" x14ac:dyDescent="0.2">
      <c r="V69" s="5"/>
      <c r="W69" s="5"/>
      <c r="X69" s="15"/>
      <c r="Y69" s="15"/>
      <c r="Z69" s="15"/>
      <c r="AA69" s="16"/>
      <c r="AC69"/>
      <c r="AD69" s="2"/>
    </row>
    <row r="70" spans="22:30" ht="12.75" x14ac:dyDescent="0.2">
      <c r="V70" s="5"/>
      <c r="W70" s="5"/>
      <c r="X70" s="15"/>
      <c r="Y70" s="15"/>
      <c r="Z70" s="15"/>
      <c r="AA70" s="16"/>
      <c r="AC70"/>
      <c r="AD70" s="2"/>
    </row>
    <row r="71" spans="22:30" ht="12.75" x14ac:dyDescent="0.2">
      <c r="V71" s="5"/>
      <c r="W71" s="5"/>
      <c r="X71" s="15"/>
      <c r="Y71" s="15"/>
      <c r="Z71" s="15"/>
      <c r="AA71" s="16"/>
      <c r="AC71"/>
      <c r="AD71" s="2"/>
    </row>
    <row r="72" spans="22:30" ht="12.75" x14ac:dyDescent="0.2">
      <c r="V72" s="5"/>
      <c r="W72" s="5"/>
      <c r="X72" s="15"/>
      <c r="Y72" s="15"/>
      <c r="Z72" s="15"/>
      <c r="AA72" s="16"/>
      <c r="AC72"/>
      <c r="AD72" s="2"/>
    </row>
    <row r="73" spans="22:30" ht="12.75" x14ac:dyDescent="0.2">
      <c r="V73" s="5"/>
      <c r="W73" s="5"/>
      <c r="X73" s="15"/>
      <c r="Y73" s="15"/>
      <c r="Z73" s="15"/>
      <c r="AA73" s="16"/>
      <c r="AC73"/>
      <c r="AD73" s="2"/>
    </row>
    <row r="74" spans="22:30" ht="12.75" x14ac:dyDescent="0.2">
      <c r="V74" s="5"/>
      <c r="W74" s="5"/>
      <c r="X74" s="15"/>
      <c r="Y74" s="15"/>
      <c r="Z74" s="15"/>
      <c r="AA74" s="16"/>
      <c r="AC74"/>
      <c r="AD74" s="2"/>
    </row>
    <row r="75" spans="22:30" ht="12.75" x14ac:dyDescent="0.2">
      <c r="V75" s="5"/>
      <c r="W75" s="5"/>
      <c r="X75" s="15"/>
      <c r="Y75" s="15"/>
      <c r="Z75" s="15"/>
      <c r="AA75" s="16"/>
      <c r="AC75"/>
      <c r="AD75" s="2"/>
    </row>
    <row r="76" spans="22:30" ht="12.75" x14ac:dyDescent="0.2">
      <c r="V76" s="5"/>
      <c r="W76" s="5"/>
      <c r="X76" s="15"/>
      <c r="Y76" s="15"/>
      <c r="Z76" s="15"/>
      <c r="AA76" s="16"/>
      <c r="AC76"/>
      <c r="AD76" s="2"/>
    </row>
    <row r="77" spans="22:30" ht="12.75" x14ac:dyDescent="0.2">
      <c r="V77" s="5"/>
      <c r="W77" s="5"/>
      <c r="X77" s="15"/>
      <c r="Y77" s="15"/>
      <c r="Z77" s="15"/>
      <c r="AA77" s="16"/>
      <c r="AC77"/>
      <c r="AD77" s="2"/>
    </row>
    <row r="78" spans="22:30" ht="12.75" x14ac:dyDescent="0.2">
      <c r="V78" s="5"/>
      <c r="W78" s="5"/>
      <c r="X78" s="15"/>
      <c r="Y78" s="15"/>
      <c r="Z78" s="15"/>
      <c r="AA78" s="16"/>
      <c r="AC78"/>
      <c r="AD78" s="2"/>
    </row>
    <row r="79" spans="22:30" ht="12.75" x14ac:dyDescent="0.2">
      <c r="V79" s="5"/>
      <c r="W79" s="5"/>
      <c r="X79" s="15"/>
      <c r="Y79" s="15"/>
      <c r="Z79" s="15"/>
      <c r="AA79" s="16"/>
      <c r="AC79"/>
      <c r="AD79" s="2"/>
    </row>
    <row r="80" spans="22:30" ht="12.75" x14ac:dyDescent="0.2">
      <c r="V80" s="5"/>
      <c r="W80" s="5"/>
      <c r="X80" s="15"/>
      <c r="Y80" s="15"/>
      <c r="Z80" s="15"/>
      <c r="AA80" s="16"/>
      <c r="AC80"/>
      <c r="AD80" s="2"/>
    </row>
    <row r="81" spans="9:30" ht="12.75" x14ac:dyDescent="0.2">
      <c r="V81" s="5"/>
      <c r="W81" s="5"/>
      <c r="X81" s="15"/>
      <c r="Y81" s="15"/>
      <c r="Z81" s="15"/>
      <c r="AA81" s="16"/>
      <c r="AC81"/>
      <c r="AD81" s="2"/>
    </row>
    <row r="82" spans="9:30" ht="12.75" x14ac:dyDescent="0.2">
      <c r="V82" s="5"/>
      <c r="W82" s="5"/>
      <c r="X82" s="15"/>
      <c r="Y82" s="15"/>
      <c r="Z82" s="15"/>
      <c r="AA82" s="16"/>
      <c r="AC82"/>
      <c r="AD82" s="2"/>
    </row>
    <row r="83" spans="9:30" ht="12.75" x14ac:dyDescent="0.2">
      <c r="V83" s="5"/>
      <c r="W83" s="5"/>
      <c r="X83" s="15"/>
      <c r="Y83" s="15"/>
      <c r="Z83" s="15"/>
      <c r="AA83" s="16"/>
      <c r="AC83"/>
      <c r="AD83" s="2"/>
    </row>
    <row r="84" spans="9:30" ht="12.75" x14ac:dyDescent="0.2">
      <c r="V84" s="5"/>
      <c r="W84" s="5"/>
      <c r="X84" s="15"/>
      <c r="Y84" s="15"/>
      <c r="Z84" s="15"/>
      <c r="AA84" s="16"/>
      <c r="AC84"/>
      <c r="AD84" s="2"/>
    </row>
    <row r="85" spans="9:30" ht="12.75" x14ac:dyDescent="0.2">
      <c r="V85" s="5"/>
      <c r="W85" s="5"/>
      <c r="X85" s="15"/>
      <c r="Y85" s="15"/>
      <c r="Z85" s="15"/>
      <c r="AA85" s="16"/>
      <c r="AC85"/>
      <c r="AD85" s="2"/>
    </row>
    <row r="86" spans="9:30" ht="12.75" x14ac:dyDescent="0.2">
      <c r="V86" s="5"/>
      <c r="W86" s="5"/>
      <c r="X86" s="15"/>
      <c r="Y86" s="15"/>
      <c r="Z86" s="15"/>
      <c r="AA86" s="16"/>
      <c r="AC86"/>
      <c r="AD86" s="2"/>
    </row>
    <row r="87" spans="9:30" ht="12.75" x14ac:dyDescent="0.2">
      <c r="V87" s="5"/>
      <c r="W87" s="5"/>
      <c r="X87" s="15"/>
      <c r="Y87" s="15"/>
      <c r="Z87" s="15"/>
      <c r="AA87" s="16"/>
      <c r="AC87"/>
      <c r="AD87" s="2"/>
    </row>
    <row r="88" spans="9:30" ht="12.75" x14ac:dyDescent="0.2">
      <c r="V88" s="5"/>
      <c r="W88" s="5"/>
      <c r="X88" s="15"/>
      <c r="Y88" s="15"/>
      <c r="Z88" s="15"/>
      <c r="AA88" s="16"/>
      <c r="AC88"/>
      <c r="AD88" s="2"/>
    </row>
    <row r="89" spans="9:30" ht="12.75" x14ac:dyDescent="0.2">
      <c r="V89" s="5"/>
      <c r="W89" s="5"/>
      <c r="X89" s="15"/>
      <c r="Y89" s="15"/>
      <c r="Z89" s="15"/>
      <c r="AA89" s="16"/>
      <c r="AC89"/>
      <c r="AD89" s="2"/>
    </row>
    <row r="90" spans="9:30" ht="12.75" x14ac:dyDescent="0.2">
      <c r="V90" s="5"/>
      <c r="W90" s="5"/>
      <c r="X90" s="15"/>
      <c r="Y90" s="15"/>
      <c r="Z90" s="15"/>
      <c r="AA90" s="16"/>
      <c r="AC90"/>
      <c r="AD90" s="2"/>
    </row>
    <row r="91" spans="9:30" ht="12.75" x14ac:dyDescent="0.2">
      <c r="V91" s="5"/>
      <c r="W91" s="5"/>
      <c r="X91" s="15"/>
      <c r="Y91" s="15"/>
      <c r="Z91" s="15"/>
      <c r="AA91" s="16"/>
      <c r="AC91"/>
      <c r="AD91" s="2"/>
    </row>
    <row r="92" spans="9:30" ht="12.75" x14ac:dyDescent="0.2">
      <c r="V92" s="5"/>
      <c r="W92" s="5"/>
      <c r="X92" s="15"/>
      <c r="Y92" s="15"/>
      <c r="Z92" s="15"/>
      <c r="AA92" s="16"/>
      <c r="AC92"/>
      <c r="AD92" s="2"/>
    </row>
    <row r="93" spans="9:30" ht="12.75" x14ac:dyDescent="0.2">
      <c r="I93" s="5"/>
      <c r="P93" s="5"/>
      <c r="Q93" s="5"/>
      <c r="R93" s="5"/>
      <c r="S93" s="5"/>
      <c r="T93" s="5"/>
      <c r="U93" s="5"/>
      <c r="V93" s="5"/>
      <c r="W93" s="5"/>
      <c r="X93" s="15"/>
      <c r="Y93" s="15"/>
      <c r="Z93" s="15"/>
      <c r="AA93" s="16"/>
      <c r="AC93"/>
      <c r="AD93" s="2"/>
    </row>
    <row r="94" spans="9:30" ht="12.75" x14ac:dyDescent="0.2">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2:AE96"/>
  <sheetViews>
    <sheetView tabSelected="1" zoomScale="85" zoomScaleNormal="85" workbookViewId="0">
      <selection activeCell="N15" sqref="N15"/>
    </sheetView>
  </sheetViews>
  <sheetFormatPr defaultColWidth="9.140625" defaultRowHeight="12" x14ac:dyDescent="0.2"/>
  <cols>
    <col min="1" max="1" width="2.42578125" style="1" customWidth="1"/>
    <col min="2" max="2" width="2.5703125" style="1" customWidth="1"/>
    <col min="3" max="3" width="14.5703125" style="1" customWidth="1"/>
    <col min="4" max="4" width="10" style="1" bestFit="1" customWidth="1"/>
    <col min="5" max="5" width="10.85546875" style="1" bestFit="1" customWidth="1"/>
    <col min="6" max="6" width="10" style="1" bestFit="1" customWidth="1"/>
    <col min="7" max="8" width="10" style="1" customWidth="1"/>
    <col min="9" max="9" width="4.140625" style="1" customWidth="1"/>
    <col min="10" max="15" width="8.7109375" style="1" customWidth="1"/>
    <col min="16" max="16" width="2.5703125" style="1" customWidth="1"/>
    <col min="17" max="17" width="18.28515625" style="1" customWidth="1"/>
    <col min="18" max="22" width="9.140625" style="1"/>
    <col min="23" max="23" width="3.5703125" style="1" customWidth="1"/>
    <col min="24" max="24" width="15.85546875" style="14" bestFit="1" customWidth="1"/>
    <col min="25" max="26" width="6.5703125" style="14" bestFit="1" customWidth="1"/>
    <col min="27" max="27" width="7.85546875" style="14" bestFit="1" customWidth="1"/>
    <col min="28" max="28" width="8" style="14" bestFit="1" customWidth="1"/>
    <col min="29" max="16384" width="9.140625" style="1"/>
  </cols>
  <sheetData>
    <row r="2" spans="2:31" x14ac:dyDescent="0.2">
      <c r="C2" s="64" t="s">
        <v>23</v>
      </c>
      <c r="D2" s="64"/>
      <c r="E2" s="64"/>
      <c r="F2" s="64"/>
      <c r="G2" s="64"/>
      <c r="H2" s="64"/>
    </row>
    <row r="3" spans="2:31" ht="29.25" customHeight="1" x14ac:dyDescent="0.2">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
      <c r="B4" s="1"/>
      <c r="D4" s="38" t="s">
        <v>7</v>
      </c>
      <c r="E4" s="38" t="s">
        <v>5</v>
      </c>
      <c r="F4" s="38" t="s">
        <v>6</v>
      </c>
      <c r="G4" s="38" t="s">
        <v>15</v>
      </c>
      <c r="H4" s="38" t="s">
        <v>14</v>
      </c>
      <c r="I4" s="1"/>
      <c r="J4" s="30" t="s">
        <v>11</v>
      </c>
      <c r="K4" s="28" t="s">
        <v>7</v>
      </c>
      <c r="L4" s="29" t="s">
        <v>5</v>
      </c>
      <c r="M4" s="29" t="s">
        <v>6</v>
      </c>
      <c r="N4" s="29" t="s">
        <v>15</v>
      </c>
      <c r="O4" s="29" t="s">
        <v>14</v>
      </c>
      <c r="P4" s="1"/>
      <c r="V4" s="1"/>
      <c r="W4" s="1"/>
    </row>
    <row r="5" spans="2:31" ht="12.75" x14ac:dyDescent="0.2">
      <c r="C5" s="40" t="s">
        <v>12</v>
      </c>
      <c r="D5" s="39">
        <f>MAX(0,K5:K35)</f>
        <v>27841</v>
      </c>
      <c r="E5" s="39">
        <f t="shared" ref="E5:H5" si="0">MAX(0,L5:L35)</f>
        <v>6337.9951199999996</v>
      </c>
      <c r="F5" s="39">
        <f t="shared" si="0"/>
        <v>4940</v>
      </c>
      <c r="G5" s="39">
        <f t="shared" si="0"/>
        <v>533</v>
      </c>
      <c r="H5" s="39">
        <f t="shared" si="0"/>
        <v>7611</v>
      </c>
      <c r="I5" s="1">
        <f>IF(ISBLANK([1]Period_3!O3)=TRUE,"",[1]Period_3!O3)</f>
        <v>1</v>
      </c>
      <c r="J5" s="42">
        <v>1</v>
      </c>
      <c r="K5" s="31">
        <v>27841</v>
      </c>
      <c r="L5" s="32">
        <v>6337.9951199999996</v>
      </c>
      <c r="M5" s="32">
        <v>4940</v>
      </c>
      <c r="N5" s="32">
        <v>533</v>
      </c>
      <c r="O5" s="33">
        <v>7611</v>
      </c>
      <c r="AC5"/>
      <c r="AD5" s="2"/>
      <c r="AE5" s="6"/>
    </row>
    <row r="6" spans="2:31" ht="12.75" x14ac:dyDescent="0.2">
      <c r="B6" s="41"/>
      <c r="C6" s="40" t="s">
        <v>13</v>
      </c>
      <c r="D6" s="39">
        <f>MAX(0,-MIN(K5:K35))</f>
        <v>24420</v>
      </c>
      <c r="E6" s="39">
        <f>MAX(0,-MIN(L5:L35))</f>
        <v>2550.3363300000001</v>
      </c>
      <c r="F6" s="39">
        <f>MAX(0,-MIN(M5:M35))</f>
        <v>8621</v>
      </c>
      <c r="G6" s="39">
        <f>MAX(0,-MIN(N5:N35))</f>
        <v>3829</v>
      </c>
      <c r="H6" s="39">
        <f>MAX(0,-MIN(O5:O35))</f>
        <v>13780</v>
      </c>
      <c r="I6" s="1">
        <f>IF(ISBLANK([1]Period_3!O4)=TRUE,"",[1]Period_3!O4)</f>
        <v>2</v>
      </c>
      <c r="J6" s="43">
        <v>1</v>
      </c>
      <c r="K6" s="34">
        <v>9061</v>
      </c>
      <c r="L6" s="18">
        <v>4572.0004900000004</v>
      </c>
      <c r="M6" s="18">
        <v>3650</v>
      </c>
      <c r="N6" s="18">
        <v>407</v>
      </c>
      <c r="O6" s="35">
        <v>4469</v>
      </c>
      <c r="AC6"/>
      <c r="AD6" s="2"/>
    </row>
    <row r="7" spans="2:31" ht="12.75" x14ac:dyDescent="0.2">
      <c r="I7" s="1">
        <f>IF(ISBLANK([1]Period_3!O5)=TRUE,"",[1]Period_3!O5)</f>
        <v>3</v>
      </c>
      <c r="J7" s="43">
        <v>1</v>
      </c>
      <c r="K7" s="34">
        <v>7548</v>
      </c>
      <c r="L7" s="18">
        <v>4166.9993599999998</v>
      </c>
      <c r="M7" s="18">
        <v>2743</v>
      </c>
      <c r="N7" s="18">
        <v>261</v>
      </c>
      <c r="O7" s="35">
        <v>3681</v>
      </c>
      <c r="W7" s="5"/>
      <c r="AC7"/>
      <c r="AD7" s="2"/>
    </row>
    <row r="8" spans="2:31" ht="12.75" x14ac:dyDescent="0.2">
      <c r="I8" s="1">
        <f>IF(ISBLANK([1]Period_3!O6)=TRUE,"",[1]Period_3!O6)</f>
        <v>4</v>
      </c>
      <c r="J8" s="43">
        <v>1</v>
      </c>
      <c r="K8" s="34">
        <v>4089</v>
      </c>
      <c r="L8" s="18">
        <v>3857.1943299999998</v>
      </c>
      <c r="M8" s="18">
        <v>2148</v>
      </c>
      <c r="N8" s="18">
        <v>145</v>
      </c>
      <c r="O8" s="35">
        <v>2863</v>
      </c>
      <c r="W8" s="5"/>
      <c r="AC8"/>
      <c r="AD8" s="2"/>
    </row>
    <row r="9" spans="2:31" ht="12.75" x14ac:dyDescent="0.2">
      <c r="I9" s="1">
        <f>IF(ISBLANK([1]Period_3!O7)=TRUE,"",[1]Period_3!O7)</f>
        <v>5</v>
      </c>
      <c r="J9" s="43">
        <v>1</v>
      </c>
      <c r="K9" s="34">
        <v>3456</v>
      </c>
      <c r="L9" s="18">
        <v>3693.3240599999999</v>
      </c>
      <c r="M9" s="18">
        <v>1852</v>
      </c>
      <c r="N9" s="18">
        <v>93</v>
      </c>
      <c r="O9" s="35">
        <v>2652</v>
      </c>
      <c r="W9" s="5"/>
      <c r="AC9"/>
      <c r="AD9" s="2"/>
    </row>
    <row r="10" spans="2:31" ht="12.75" x14ac:dyDescent="0.2">
      <c r="I10" s="1">
        <f>IF(ISBLANK([1]Period_3!O8)=TRUE,"",[1]Period_3!O8)</f>
        <v>6</v>
      </c>
      <c r="J10" s="43">
        <v>1</v>
      </c>
      <c r="K10" s="34">
        <v>2704</v>
      </c>
      <c r="L10" s="18">
        <v>3390.5636599999998</v>
      </c>
      <c r="M10" s="18">
        <v>1629</v>
      </c>
      <c r="N10" s="18">
        <v>64</v>
      </c>
      <c r="O10" s="35">
        <v>2376</v>
      </c>
      <c r="W10" s="5"/>
      <c r="AC10"/>
      <c r="AD10" s="2"/>
    </row>
    <row r="11" spans="2:31" ht="12.75" customHeight="1" x14ac:dyDescent="0.2">
      <c r="C11" s="64" t="s">
        <v>17</v>
      </c>
      <c r="D11" s="64"/>
      <c r="E11" s="64"/>
      <c r="F11" s="64"/>
      <c r="G11" s="64"/>
      <c r="H11" s="64"/>
      <c r="I11" s="1">
        <f>IF(ISBLANK([1]Period_3!O9)=TRUE,"",[1]Period_3!O9)</f>
        <v>7</v>
      </c>
      <c r="J11" s="43">
        <v>1</v>
      </c>
      <c r="K11" s="34">
        <v>1385</v>
      </c>
      <c r="L11" s="18">
        <v>3215.9995399999998</v>
      </c>
      <c r="M11" s="18">
        <v>1321</v>
      </c>
      <c r="N11" s="18">
        <v>63</v>
      </c>
      <c r="O11" s="35">
        <v>2155</v>
      </c>
      <c r="W11" s="5"/>
      <c r="AC11"/>
      <c r="AD11" s="2"/>
    </row>
    <row r="12" spans="2:31" ht="12.75" x14ac:dyDescent="0.2">
      <c r="C12" s="64"/>
      <c r="D12" s="64"/>
      <c r="E12" s="64"/>
      <c r="F12" s="64"/>
      <c r="G12" s="64"/>
      <c r="H12" s="64"/>
      <c r="I12" s="1">
        <f>IF(ISBLANK([1]Period_3!O10)=TRUE,"",[1]Period_3!O10)</f>
        <v>8</v>
      </c>
      <c r="J12" s="43">
        <v>1</v>
      </c>
      <c r="K12" s="34">
        <v>1010</v>
      </c>
      <c r="L12" s="18">
        <v>3094.4227700000001</v>
      </c>
      <c r="M12" s="18">
        <v>1160</v>
      </c>
      <c r="N12" s="18">
        <v>50</v>
      </c>
      <c r="O12" s="35">
        <v>1942</v>
      </c>
      <c r="W12" s="5"/>
      <c r="AC12"/>
      <c r="AD12" s="2"/>
    </row>
    <row r="13" spans="2:31" ht="12.75" x14ac:dyDescent="0.2">
      <c r="C13" s="4"/>
      <c r="D13" s="65" t="s">
        <v>10</v>
      </c>
      <c r="E13" s="66"/>
      <c r="F13" s="66"/>
      <c r="G13" s="66"/>
      <c r="H13" s="66"/>
      <c r="I13" s="1">
        <f>IF(ISBLANK([1]Period_3!O11)=TRUE,"",[1]Period_3!O11)</f>
        <v>9</v>
      </c>
      <c r="J13" s="43">
        <v>1</v>
      </c>
      <c r="K13" s="34">
        <v>433</v>
      </c>
      <c r="L13" s="18">
        <v>2942.8368999999998</v>
      </c>
      <c r="M13" s="18">
        <v>1099</v>
      </c>
      <c r="N13" s="18">
        <v>46</v>
      </c>
      <c r="O13" s="35">
        <v>1604</v>
      </c>
      <c r="W13" s="5"/>
      <c r="AC13"/>
      <c r="AD13" s="2"/>
    </row>
    <row r="14" spans="2:31" ht="12.75" customHeight="1" x14ac:dyDescent="0.2">
      <c r="C14" s="19"/>
      <c r="D14" s="50" t="s">
        <v>7</v>
      </c>
      <c r="E14" s="51" t="s">
        <v>5</v>
      </c>
      <c r="F14" s="51" t="s">
        <v>6</v>
      </c>
      <c r="G14" s="51" t="s">
        <v>15</v>
      </c>
      <c r="H14" s="52" t="s">
        <v>14</v>
      </c>
      <c r="I14" s="1">
        <f>IF(ISBLANK([1]Period_3!O12)=TRUE,"",[1]Period_3!O12)</f>
        <v>10</v>
      </c>
      <c r="J14" s="43">
        <v>1</v>
      </c>
      <c r="K14" s="34">
        <v>83</v>
      </c>
      <c r="L14" s="18">
        <v>2828.4276599999998</v>
      </c>
      <c r="M14" s="18">
        <v>893</v>
      </c>
      <c r="N14" s="18">
        <v>40</v>
      </c>
      <c r="O14" s="35">
        <v>1363</v>
      </c>
      <c r="W14" s="5"/>
      <c r="AC14"/>
      <c r="AD14" s="2"/>
    </row>
    <row r="15" spans="2:31" ht="12.75" customHeight="1" x14ac:dyDescent="0.2">
      <c r="C15" s="20" t="s">
        <v>0</v>
      </c>
      <c r="D15" s="31">
        <f>MAX(K5:K35)</f>
        <v>27841</v>
      </c>
      <c r="E15" s="32">
        <f t="shared" ref="E15:H15" si="1">MAX(L5:L35)</f>
        <v>6337.9951199999996</v>
      </c>
      <c r="F15" s="32">
        <f t="shared" si="1"/>
        <v>4940</v>
      </c>
      <c r="G15" s="32">
        <f t="shared" si="1"/>
        <v>533</v>
      </c>
      <c r="H15" s="33">
        <f t="shared" si="1"/>
        <v>7611</v>
      </c>
      <c r="I15" s="1">
        <f>IF(ISBLANK([1]Period_3!O13)=TRUE,"",[1]Period_3!O13)</f>
        <v>11</v>
      </c>
      <c r="J15" s="43">
        <v>1</v>
      </c>
      <c r="K15" s="34">
        <v>-368</v>
      </c>
      <c r="L15" s="18">
        <v>2704.0306300000002</v>
      </c>
      <c r="M15" s="18">
        <v>631</v>
      </c>
      <c r="N15" s="18">
        <v>39</v>
      </c>
      <c r="O15" s="35">
        <v>1226</v>
      </c>
      <c r="W15" s="8"/>
      <c r="AC15"/>
      <c r="AD15" s="2"/>
    </row>
    <row r="16" spans="2:31" ht="12.75" x14ac:dyDescent="0.2">
      <c r="C16" s="21">
        <v>0.95</v>
      </c>
      <c r="D16" s="34">
        <f>PERCENTILE(K5:K35, 0.95)</f>
        <v>8531.4499999999971</v>
      </c>
      <c r="E16" s="18">
        <f t="shared" ref="E16:H16" si="2">PERCENTILE(L5:L35, 0.95)</f>
        <v>4430.2500944999992</v>
      </c>
      <c r="F16" s="18">
        <f t="shared" si="2"/>
        <v>3332.5499999999988</v>
      </c>
      <c r="G16" s="18">
        <f t="shared" si="2"/>
        <v>355.89999999999981</v>
      </c>
      <c r="H16" s="35">
        <f t="shared" si="2"/>
        <v>4193.1999999999989</v>
      </c>
      <c r="I16" s="1">
        <f>IF(ISBLANK([1]Period_3!O14)=TRUE,"",[1]Period_3!O14)</f>
        <v>12</v>
      </c>
      <c r="J16" s="43">
        <v>1</v>
      </c>
      <c r="K16" s="34">
        <v>-771</v>
      </c>
      <c r="L16" s="18">
        <v>2494.01422</v>
      </c>
      <c r="M16" s="18">
        <v>412</v>
      </c>
      <c r="N16" s="18">
        <v>38</v>
      </c>
      <c r="O16" s="35">
        <v>990</v>
      </c>
      <c r="W16" s="8"/>
      <c r="AC16"/>
      <c r="AD16" s="2"/>
    </row>
    <row r="17" spans="1:30" ht="12.75" x14ac:dyDescent="0.2">
      <c r="C17" s="22">
        <v>0.75</v>
      </c>
      <c r="D17" s="34">
        <f>PERCENTILE(K5:K35, 0.75)</f>
        <v>1103.75</v>
      </c>
      <c r="E17" s="18">
        <f t="shared" ref="E17:H17" si="3">PERCENTILE(L5:L35, 0.75)</f>
        <v>3124.8169625</v>
      </c>
      <c r="F17" s="18">
        <f t="shared" si="3"/>
        <v>1200.25</v>
      </c>
      <c r="G17" s="18">
        <f t="shared" si="3"/>
        <v>53.25</v>
      </c>
      <c r="H17" s="35">
        <f t="shared" si="3"/>
        <v>1995.25</v>
      </c>
      <c r="I17" s="1">
        <f>IF(ISBLANK([1]Period_3!O15)=TRUE,"",[1]Period_3!O15)</f>
        <v>13</v>
      </c>
      <c r="J17" s="43">
        <v>1</v>
      </c>
      <c r="K17" s="34">
        <v>-1136</v>
      </c>
      <c r="L17" s="18">
        <v>2309.9969299999998</v>
      </c>
      <c r="M17" s="18">
        <v>366</v>
      </c>
      <c r="N17" s="18">
        <v>34</v>
      </c>
      <c r="O17" s="35">
        <v>781</v>
      </c>
      <c r="W17" s="5"/>
      <c r="AC17"/>
      <c r="AD17" s="2"/>
    </row>
    <row r="18" spans="1:30" ht="12.75" x14ac:dyDescent="0.2">
      <c r="C18" s="22">
        <v>0.5</v>
      </c>
      <c r="D18" s="34">
        <f>PERCENTILE(K5:K35, 0.5)</f>
        <v>-1634.5</v>
      </c>
      <c r="E18" s="18">
        <f t="shared" ref="E18:H18" si="4">PERCENTILE(L5:L35, 0.5)</f>
        <v>2184.6382750000002</v>
      </c>
      <c r="F18" s="18">
        <f t="shared" si="4"/>
        <v>124.5</v>
      </c>
      <c r="G18" s="18">
        <f t="shared" si="4"/>
        <v>27.5</v>
      </c>
      <c r="H18" s="35">
        <f t="shared" si="4"/>
        <v>400.5</v>
      </c>
      <c r="I18" s="1">
        <f>IF(ISBLANK([1]Period_3!O16)=TRUE,"",[1]Period_3!O16)</f>
        <v>14</v>
      </c>
      <c r="J18" s="43">
        <v>1</v>
      </c>
      <c r="K18" s="34">
        <v>-1405</v>
      </c>
      <c r="L18" s="18">
        <v>2218.0459999999998</v>
      </c>
      <c r="M18" s="18">
        <v>265</v>
      </c>
      <c r="N18" s="18">
        <v>28</v>
      </c>
      <c r="O18" s="35">
        <v>540</v>
      </c>
      <c r="W18" s="5"/>
      <c r="AC18"/>
      <c r="AD18" s="2"/>
    </row>
    <row r="19" spans="1:30" ht="12.75" x14ac:dyDescent="0.2">
      <c r="C19" s="22">
        <v>0.25</v>
      </c>
      <c r="D19" s="34">
        <f>PERCENTILE(K5:K35, 0.25)</f>
        <v>-5781.5</v>
      </c>
      <c r="E19" s="18">
        <f t="shared" ref="E19:H19" si="5">PERCENTILE(L5:L35, 0.25)</f>
        <v>1473.55537</v>
      </c>
      <c r="F19" s="18">
        <f t="shared" si="5"/>
        <v>-1096.25</v>
      </c>
      <c r="G19" s="18">
        <f t="shared" si="5"/>
        <v>-111</v>
      </c>
      <c r="H19" s="35">
        <f t="shared" si="5"/>
        <v>-812.75</v>
      </c>
      <c r="I19" s="1">
        <f>IF(ISBLANK([1]Period_3!O17)=TRUE,"",[1]Period_3!O17)</f>
        <v>15</v>
      </c>
      <c r="J19" s="43">
        <v>1</v>
      </c>
      <c r="K19" s="34">
        <v>-1864</v>
      </c>
      <c r="L19" s="18">
        <v>2151.2305500000002</v>
      </c>
      <c r="M19" s="18">
        <v>-16</v>
      </c>
      <c r="N19" s="18">
        <v>27</v>
      </c>
      <c r="O19" s="35">
        <v>261</v>
      </c>
      <c r="P19" s="4"/>
      <c r="W19" s="5"/>
      <c r="AC19"/>
      <c r="AD19" s="2"/>
    </row>
    <row r="20" spans="1:30" ht="12.75" x14ac:dyDescent="0.2">
      <c r="C20" s="21">
        <v>0.05</v>
      </c>
      <c r="D20" s="34">
        <f>PERCENTILE(K5:K35, 0.05)</f>
        <v>-11655.2</v>
      </c>
      <c r="E20" s="18">
        <f t="shared" ref="E20:H20" si="6">PERCENTILE(L5:L35, 0.05)</f>
        <v>543.68696350000005</v>
      </c>
      <c r="F20" s="18">
        <f t="shared" si="6"/>
        <v>-2639.0499999999997</v>
      </c>
      <c r="G20" s="18">
        <f t="shared" si="6"/>
        <v>-907.25</v>
      </c>
      <c r="H20" s="35">
        <f t="shared" si="6"/>
        <v>-2610.8000000000002</v>
      </c>
      <c r="I20" s="1">
        <f>IF(ISBLANK([1]Period_3!O18)=TRUE,"",[1]Period_3!O18)</f>
        <v>16</v>
      </c>
      <c r="J20" s="43">
        <v>1</v>
      </c>
      <c r="K20" s="34">
        <v>-2437</v>
      </c>
      <c r="L20" s="18">
        <v>1965.3759700000001</v>
      </c>
      <c r="M20" s="18">
        <v>-99</v>
      </c>
      <c r="N20" s="18">
        <v>21</v>
      </c>
      <c r="O20" s="35">
        <v>33</v>
      </c>
      <c r="P20" s="4"/>
      <c r="W20" s="5"/>
      <c r="AC20"/>
      <c r="AD20" s="2"/>
    </row>
    <row r="21" spans="1:30" ht="12.75" x14ac:dyDescent="0.2">
      <c r="C21" s="62" t="s">
        <v>3</v>
      </c>
      <c r="D21" s="34">
        <f>MIN(K5:K35)</f>
        <v>-24420</v>
      </c>
      <c r="E21" s="18">
        <f t="shared" ref="E21:H21" si="7">MIN(L5:L35)</f>
        <v>-2550.3363300000001</v>
      </c>
      <c r="F21" s="18">
        <f t="shared" si="7"/>
        <v>-8621</v>
      </c>
      <c r="G21" s="18">
        <f t="shared" si="7"/>
        <v>-3829</v>
      </c>
      <c r="H21" s="35">
        <f t="shared" si="7"/>
        <v>-13780</v>
      </c>
      <c r="I21" s="1">
        <f>IF(ISBLANK([1]Period_3!O19)=TRUE,"",[1]Period_3!O19)</f>
        <v>17</v>
      </c>
      <c r="J21" s="43">
        <v>1</v>
      </c>
      <c r="K21" s="34">
        <v>-2739</v>
      </c>
      <c r="L21" s="18">
        <v>1852.6220599999999</v>
      </c>
      <c r="M21" s="18">
        <v>-267</v>
      </c>
      <c r="N21" s="18">
        <v>19</v>
      </c>
      <c r="O21" s="35">
        <v>-151</v>
      </c>
      <c r="P21" s="4"/>
      <c r="W21" s="5"/>
      <c r="AC21"/>
      <c r="AD21" s="2"/>
    </row>
    <row r="22" spans="1:30" ht="12.75" x14ac:dyDescent="0.2">
      <c r="C22" s="61" t="s">
        <v>1</v>
      </c>
      <c r="D22" s="31">
        <f>AVERAGE(K5:K35)</f>
        <v>-1784.3214285714287</v>
      </c>
      <c r="E22" s="32">
        <f>AVERAGE(L5:L35)</f>
        <v>2272.6765792857141</v>
      </c>
      <c r="F22" s="32">
        <f>AVERAGE(M5:M35)</f>
        <v>1.0714285714285714</v>
      </c>
      <c r="G22" s="32">
        <f>AVERAGE(N5:N35)</f>
        <v>-170.32142857142858</v>
      </c>
      <c r="H22" s="33">
        <f>AVERAGE(O5:O35)</f>
        <v>305.92857142857144</v>
      </c>
      <c r="I22" s="1">
        <f>IF(ISBLANK([1]Period_3!O20)=TRUE,"",[1]Period_3!O20)</f>
        <v>18</v>
      </c>
      <c r="J22" s="43">
        <v>1</v>
      </c>
      <c r="K22" s="34">
        <v>-3285</v>
      </c>
      <c r="L22" s="18">
        <v>1795.7499700000001</v>
      </c>
      <c r="M22" s="18">
        <v>-391</v>
      </c>
      <c r="N22" s="18">
        <v>16</v>
      </c>
      <c r="O22" s="35">
        <v>-289</v>
      </c>
      <c r="P22" s="4"/>
      <c r="W22" s="5"/>
      <c r="AC22"/>
      <c r="AD22" s="2"/>
    </row>
    <row r="23" spans="1:30" ht="12.75" x14ac:dyDescent="0.2">
      <c r="C23" s="24" t="s">
        <v>4</v>
      </c>
      <c r="D23" s="34">
        <f>STDEV(K5:K35)</f>
        <v>8774.3954568732479</v>
      </c>
      <c r="E23" s="18">
        <f>STDEV(L5:L35)</f>
        <v>1606.9662311121251</v>
      </c>
      <c r="F23" s="18">
        <f>STDEV(M5:M35)</f>
        <v>2445.5827288394648</v>
      </c>
      <c r="G23" s="18">
        <f>STDEV(N5:N35)</f>
        <v>776.49034973237963</v>
      </c>
      <c r="H23" s="35">
        <f>STDEV(O5:O35)</f>
        <v>3529.0561105975676</v>
      </c>
      <c r="I23" s="1">
        <f>IF(ISBLANK([1]Period_3!O21)=TRUE,"",[1]Period_3!O21)</f>
        <v>19</v>
      </c>
      <c r="J23" s="43">
        <v>1</v>
      </c>
      <c r="K23" s="34">
        <v>-4347</v>
      </c>
      <c r="L23" s="18">
        <v>1688.0263500000001</v>
      </c>
      <c r="M23" s="18">
        <v>-586</v>
      </c>
      <c r="N23" s="18">
        <v>8</v>
      </c>
      <c r="O23" s="35">
        <v>-414</v>
      </c>
      <c r="P23" s="4"/>
      <c r="Q23" s="45"/>
      <c r="R23" s="4"/>
      <c r="S23" s="4"/>
      <c r="T23" s="4"/>
      <c r="U23" s="4"/>
      <c r="W23" s="5"/>
      <c r="X23" s="15"/>
      <c r="Y23" s="15"/>
      <c r="Z23" s="15"/>
      <c r="AA23" s="16"/>
      <c r="AC23"/>
      <c r="AD23" s="2"/>
    </row>
    <row r="24" spans="1:30" ht="12.75" customHeight="1" x14ac:dyDescent="0.2">
      <c r="C24" s="25" t="s">
        <v>8</v>
      </c>
      <c r="D24" s="53">
        <f>COUNTIF(K$5:K$35,"&gt;=0")/COUNTA(K$5:K$35)</f>
        <v>0.35714285714285715</v>
      </c>
      <c r="E24" s="46">
        <f t="shared" ref="E24:H24" si="8">COUNTIF(L$5:L$35,"&gt;=0")/COUNTA(L$5:L$35)</f>
        <v>0.9642857142857143</v>
      </c>
      <c r="F24" s="46">
        <f t="shared" si="8"/>
        <v>0.5</v>
      </c>
      <c r="G24" s="46">
        <f>COUNTIF(N$5:N$35,"&gt;=0")/COUNTA(N$5:N$35)</f>
        <v>0.6785714285714286</v>
      </c>
      <c r="H24" s="47">
        <f t="shared" si="8"/>
        <v>0.5714285714285714</v>
      </c>
      <c r="I24" s="1">
        <f>IF(ISBLANK([1]Period_3!O22)=TRUE,"",[1]Period_3!O22)</f>
        <v>20</v>
      </c>
      <c r="J24" s="43">
        <v>1</v>
      </c>
      <c r="K24" s="34">
        <v>-5131</v>
      </c>
      <c r="L24" s="18">
        <v>1555.3368499999999</v>
      </c>
      <c r="M24" s="18">
        <v>-758</v>
      </c>
      <c r="N24" s="18">
        <v>-23</v>
      </c>
      <c r="O24" s="35">
        <v>-652</v>
      </c>
      <c r="P24" s="4"/>
      <c r="Q24" s="64" t="s">
        <v>16</v>
      </c>
      <c r="R24" s="64"/>
      <c r="S24" s="64"/>
      <c r="T24" s="64"/>
      <c r="U24" s="64"/>
      <c r="V24" s="64"/>
      <c r="W24" s="64"/>
      <c r="X24" s="15"/>
      <c r="Y24" s="15"/>
      <c r="Z24" s="15"/>
      <c r="AA24" s="16"/>
      <c r="AC24"/>
      <c r="AD24" s="2"/>
    </row>
    <row r="25" spans="1:30" ht="12.75" customHeight="1" x14ac:dyDescent="0.2">
      <c r="C25" s="26" t="s">
        <v>9</v>
      </c>
      <c r="D25" s="54">
        <f>1-D24</f>
        <v>0.64285714285714279</v>
      </c>
      <c r="E25" s="48">
        <f>1-E24</f>
        <v>3.5714285714285698E-2</v>
      </c>
      <c r="F25" s="48">
        <f>1-F24</f>
        <v>0.5</v>
      </c>
      <c r="G25" s="48">
        <f>1-G24</f>
        <v>0.3214285714285714</v>
      </c>
      <c r="H25" s="49">
        <f>1-H24</f>
        <v>0.4285714285714286</v>
      </c>
      <c r="I25" s="1">
        <f>IF(ISBLANK([1]Period_3!O23)=TRUE,"",[1]Period_3!O23)</f>
        <v>21</v>
      </c>
      <c r="J25" s="43">
        <v>1</v>
      </c>
      <c r="K25" s="34">
        <v>-5587</v>
      </c>
      <c r="L25" s="18">
        <v>1493.1860300000001</v>
      </c>
      <c r="M25" s="18">
        <v>-1047</v>
      </c>
      <c r="N25" s="18">
        <v>-86</v>
      </c>
      <c r="O25" s="35">
        <v>-792</v>
      </c>
      <c r="P25" s="4"/>
      <c r="Q25" s="64"/>
      <c r="R25" s="64"/>
      <c r="S25" s="64"/>
      <c r="T25" s="64"/>
      <c r="U25" s="64"/>
      <c r="V25" s="64"/>
      <c r="W25" s="64"/>
      <c r="X25" s="15"/>
      <c r="Y25" s="15"/>
      <c r="Z25" s="15"/>
      <c r="AA25" s="16"/>
      <c r="AC25"/>
      <c r="AD25" s="2"/>
    </row>
    <row r="26" spans="1:30" ht="12.75" x14ac:dyDescent="0.2">
      <c r="C26" s="55" t="s">
        <v>2</v>
      </c>
      <c r="D26" s="56">
        <f>MEDIAN(K5:K35)</f>
        <v>-1634.5</v>
      </c>
      <c r="E26" s="56">
        <f>MEDIAN(L5:L35)</f>
        <v>2184.6382750000002</v>
      </c>
      <c r="F26" s="56">
        <f>MEDIAN(M5:M35)</f>
        <v>124.5</v>
      </c>
      <c r="G26" s="56">
        <f>MEDIAN(N5:N35)</f>
        <v>27.5</v>
      </c>
      <c r="H26" s="56">
        <f>MEDIAN(O5:O35)</f>
        <v>400.5</v>
      </c>
      <c r="I26" s="1">
        <f>IF(ISBLANK([1]Period_3!O24)=TRUE,"",[1]Period_3!O24)</f>
        <v>22</v>
      </c>
      <c r="J26" s="43">
        <v>1</v>
      </c>
      <c r="K26" s="34">
        <v>-6365</v>
      </c>
      <c r="L26" s="18">
        <v>1414.6633899999999</v>
      </c>
      <c r="M26" s="18">
        <v>-1244</v>
      </c>
      <c r="N26" s="18">
        <v>-186</v>
      </c>
      <c r="O26" s="35">
        <v>-875</v>
      </c>
      <c r="P26" s="4"/>
      <c r="Q26" s="4"/>
      <c r="R26" s="4"/>
      <c r="S26" s="4"/>
      <c r="T26" s="4"/>
      <c r="U26" s="4"/>
      <c r="V26" s="5"/>
      <c r="W26" s="5"/>
      <c r="X26" s="15"/>
      <c r="Y26" s="15"/>
      <c r="Z26" s="15"/>
      <c r="AA26" s="16"/>
      <c r="AC26"/>
      <c r="AD26" s="2"/>
    </row>
    <row r="27" spans="1:30" ht="12.75" x14ac:dyDescent="0.2">
      <c r="I27" s="1">
        <f>IF(ISBLANK([1]Period_3!O25)=TRUE,"",[1]Period_3!O25)</f>
        <v>23</v>
      </c>
      <c r="J27" s="43">
        <v>1</v>
      </c>
      <c r="K27" s="34">
        <v>-7588</v>
      </c>
      <c r="L27" s="18">
        <v>1293.53513</v>
      </c>
      <c r="M27" s="18">
        <v>-1340</v>
      </c>
      <c r="N27" s="18">
        <v>-260</v>
      </c>
      <c r="O27" s="35">
        <v>-1119</v>
      </c>
      <c r="P27" s="4"/>
      <c r="Q27" s="4"/>
      <c r="R27" s="4"/>
      <c r="S27" s="4"/>
      <c r="T27" s="4"/>
      <c r="U27" s="4"/>
      <c r="V27" s="5"/>
      <c r="W27" s="5"/>
      <c r="X27" s="15"/>
      <c r="Y27" s="15"/>
      <c r="Z27" s="15"/>
      <c r="AA27" s="16"/>
      <c r="AC27"/>
      <c r="AD27" s="2"/>
    </row>
    <row r="28" spans="1:30" ht="12.75" x14ac:dyDescent="0.2">
      <c r="C28" s="9"/>
      <c r="D28" s="9"/>
      <c r="E28" s="9"/>
      <c r="F28" s="9"/>
      <c r="G28" s="9"/>
      <c r="H28" s="9"/>
      <c r="I28" s="1">
        <f>IF(ISBLANK([1]Period_3!O26)=TRUE,"",[1]Period_3!O26)</f>
        <v>24</v>
      </c>
      <c r="J28" s="43">
        <v>1</v>
      </c>
      <c r="K28" s="34">
        <v>-8132</v>
      </c>
      <c r="L28" s="18">
        <v>1091.5223000000001</v>
      </c>
      <c r="M28" s="18">
        <v>-1686</v>
      </c>
      <c r="N28" s="18">
        <v>-316</v>
      </c>
      <c r="O28" s="35">
        <v>-1328</v>
      </c>
      <c r="P28" s="4"/>
      <c r="X28" s="15"/>
      <c r="Y28" s="15"/>
      <c r="Z28" s="15"/>
      <c r="AA28" s="16"/>
      <c r="AC28"/>
      <c r="AD28" s="2"/>
    </row>
    <row r="29" spans="1:30" ht="12.75" x14ac:dyDescent="0.2">
      <c r="I29" s="1">
        <f>IF(ISBLANK([1]Period_3!O27)=TRUE,"",[1]Period_3!O27)</f>
        <v>25</v>
      </c>
      <c r="J29" s="43">
        <v>1</v>
      </c>
      <c r="K29" s="34">
        <v>-9102</v>
      </c>
      <c r="L29" s="18">
        <v>887.99920999999995</v>
      </c>
      <c r="M29" s="18">
        <v>-1955</v>
      </c>
      <c r="N29" s="18">
        <v>-368</v>
      </c>
      <c r="O29" s="35">
        <v>-1555</v>
      </c>
      <c r="P29" s="4"/>
      <c r="Q29" s="4"/>
      <c r="R29" s="4"/>
      <c r="S29" s="4"/>
      <c r="T29" s="4"/>
      <c r="U29" s="4"/>
      <c r="V29" s="5"/>
      <c r="W29" s="5"/>
      <c r="X29" s="15"/>
      <c r="Y29" s="15"/>
      <c r="Z29" s="15"/>
      <c r="AA29" s="16"/>
      <c r="AC29"/>
      <c r="AD29" s="2"/>
    </row>
    <row r="30" spans="1:30" ht="12.75" x14ac:dyDescent="0.2">
      <c r="A30" s="41"/>
      <c r="B30" s="41"/>
      <c r="I30" s="1">
        <f>IF(ISBLANK([1]Period_3!O28)=TRUE,"",[1]Period_3!O28)</f>
        <v>26</v>
      </c>
      <c r="J30" s="43">
        <v>1</v>
      </c>
      <c r="K30" s="34">
        <v>-10753</v>
      </c>
      <c r="L30" s="18">
        <v>723.10244</v>
      </c>
      <c r="M30" s="18">
        <v>-2186</v>
      </c>
      <c r="N30" s="18">
        <v>-514</v>
      </c>
      <c r="O30" s="35">
        <v>-2187</v>
      </c>
      <c r="P30" s="4"/>
      <c r="Q30" s="4"/>
      <c r="R30" s="4"/>
      <c r="S30" s="4"/>
      <c r="T30" s="4"/>
      <c r="U30" s="4"/>
      <c r="V30" s="5"/>
      <c r="W30" s="5"/>
      <c r="X30" s="15"/>
      <c r="Y30" s="15"/>
      <c r="Z30" s="15"/>
      <c r="AA30" s="16"/>
      <c r="AC30"/>
      <c r="AD30" s="2"/>
    </row>
    <row r="31" spans="1:30" ht="12.75" x14ac:dyDescent="0.2">
      <c r="A31" s="41"/>
      <c r="B31" s="41"/>
      <c r="I31" s="1">
        <f>IF(ISBLANK([1]Period_3!O29)=TRUE,"",[1]Period_3!O29)</f>
        <v>27</v>
      </c>
      <c r="J31" s="43">
        <v>1</v>
      </c>
      <c r="K31" s="34">
        <v>-12141</v>
      </c>
      <c r="L31" s="18">
        <v>447.07862999999998</v>
      </c>
      <c r="M31" s="18">
        <v>-2883</v>
      </c>
      <c r="N31" s="18">
        <v>-1119</v>
      </c>
      <c r="O31" s="35">
        <v>-2839</v>
      </c>
      <c r="P31" s="4"/>
      <c r="Q31" s="4"/>
      <c r="R31" s="4"/>
      <c r="S31" s="4"/>
      <c r="T31" s="4"/>
      <c r="U31" s="4"/>
      <c r="V31" s="5"/>
      <c r="W31" s="5"/>
      <c r="X31" s="15"/>
      <c r="Y31" s="15"/>
      <c r="Z31" s="15"/>
      <c r="AA31" s="16"/>
      <c r="AC31"/>
      <c r="AD31" s="2"/>
    </row>
    <row r="32" spans="1:30" ht="12.75" x14ac:dyDescent="0.2">
      <c r="A32" s="41"/>
      <c r="B32" s="41"/>
      <c r="I32" s="1">
        <f>IF(ISBLANK([1]Period_3!O30)=TRUE,"",[1]Period_3!O30)</f>
        <v>28</v>
      </c>
      <c r="J32" s="43">
        <v>1</v>
      </c>
      <c r="K32" s="34">
        <v>-24420</v>
      </c>
      <c r="L32" s="18">
        <v>-2550.3363300000001</v>
      </c>
      <c r="M32" s="18">
        <v>-8621</v>
      </c>
      <c r="N32" s="18">
        <v>-3829</v>
      </c>
      <c r="O32" s="35">
        <v>-13780</v>
      </c>
      <c r="P32" s="4"/>
      <c r="Q32" s="4"/>
      <c r="R32" s="4"/>
      <c r="S32" s="4"/>
      <c r="T32" s="4"/>
      <c r="U32" s="4"/>
      <c r="V32" s="5"/>
      <c r="W32" s="5"/>
      <c r="X32" s="15"/>
      <c r="Y32" s="15"/>
      <c r="Z32" s="15"/>
      <c r="AA32" s="16"/>
      <c r="AC32"/>
      <c r="AD32" s="2"/>
    </row>
    <row r="33" spans="1:30" ht="12.75" x14ac:dyDescent="0.2">
      <c r="A33" s="41"/>
      <c r="B33" s="41"/>
      <c r="J33" s="43"/>
      <c r="K33" s="34"/>
      <c r="L33" s="18"/>
      <c r="M33" s="18"/>
      <c r="N33" s="18"/>
      <c r="O33" s="35"/>
      <c r="P33" s="4"/>
      <c r="Q33" s="4"/>
      <c r="R33" s="4"/>
      <c r="S33" s="4"/>
      <c r="T33" s="4"/>
      <c r="U33" s="4"/>
      <c r="V33" s="5"/>
      <c r="W33" s="5"/>
      <c r="X33" s="15"/>
      <c r="Y33" s="15"/>
      <c r="Z33" s="15"/>
      <c r="AA33" s="16"/>
      <c r="AC33"/>
      <c r="AD33" s="2"/>
    </row>
    <row r="34" spans="1:30" ht="12.75" x14ac:dyDescent="0.2">
      <c r="A34" s="41"/>
      <c r="B34" s="41"/>
      <c r="J34" s="43"/>
      <c r="K34" s="34"/>
      <c r="L34" s="18"/>
      <c r="M34" s="18"/>
      <c r="N34" s="18"/>
      <c r="O34" s="35"/>
      <c r="P34" s="4"/>
      <c r="Q34" s="4"/>
      <c r="R34" s="4"/>
      <c r="S34" s="4"/>
      <c r="T34" s="4"/>
      <c r="U34" s="4"/>
      <c r="V34" s="5"/>
      <c r="W34" s="5"/>
      <c r="X34" s="15"/>
      <c r="Y34" s="15"/>
      <c r="Z34" s="15"/>
      <c r="AA34" s="16"/>
      <c r="AC34"/>
      <c r="AD34" s="2"/>
    </row>
    <row r="35" spans="1:30" ht="12.75" x14ac:dyDescent="0.2">
      <c r="A35" s="41"/>
      <c r="B35" s="41"/>
      <c r="J35" s="44"/>
      <c r="K35" s="36"/>
      <c r="L35" s="23"/>
      <c r="M35" s="23"/>
      <c r="N35" s="23"/>
      <c r="O35" s="37"/>
      <c r="P35" s="4"/>
      <c r="Q35" s="4"/>
      <c r="R35" s="4"/>
      <c r="S35" s="4"/>
      <c r="T35" s="4"/>
      <c r="U35" s="4"/>
      <c r="V35" s="5"/>
      <c r="W35" s="5"/>
      <c r="X35" s="15"/>
      <c r="Y35" s="15"/>
      <c r="Z35" s="15"/>
      <c r="AA35" s="16"/>
      <c r="AC35"/>
      <c r="AD35" s="2"/>
    </row>
    <row r="36" spans="1:30" ht="12.75" x14ac:dyDescent="0.2">
      <c r="A36" s="41"/>
      <c r="B36" s="41"/>
      <c r="I36" s="7"/>
      <c r="P36" s="7"/>
      <c r="Q36" s="7"/>
      <c r="R36" s="7"/>
      <c r="S36" s="7"/>
      <c r="T36" s="7"/>
      <c r="U36" s="7"/>
      <c r="V36" s="5"/>
      <c r="W36" s="5"/>
      <c r="X36" s="15"/>
      <c r="Y36" s="15"/>
      <c r="Z36" s="15"/>
      <c r="AA36" s="16"/>
      <c r="AC36"/>
      <c r="AD36" s="2"/>
    </row>
    <row r="37" spans="1:30" ht="12.75" x14ac:dyDescent="0.2">
      <c r="A37" s="41"/>
      <c r="B37" s="41"/>
      <c r="I37" s="7"/>
      <c r="P37" s="7"/>
      <c r="Q37" s="7"/>
      <c r="R37" s="7"/>
      <c r="S37" s="7"/>
      <c r="T37" s="7"/>
      <c r="U37" s="7"/>
      <c r="V37" s="5"/>
      <c r="W37" s="5"/>
      <c r="X37" s="15"/>
      <c r="Y37" s="15"/>
      <c r="Z37" s="15"/>
      <c r="AA37" s="16"/>
      <c r="AC37"/>
      <c r="AD37" s="2"/>
    </row>
    <row r="38" spans="1:30" ht="12.75" x14ac:dyDescent="0.2">
      <c r="A38" s="41"/>
      <c r="B38" s="41"/>
      <c r="I38" s="5"/>
      <c r="P38" s="5"/>
      <c r="Q38" s="5"/>
      <c r="R38" s="5"/>
      <c r="S38" s="5"/>
      <c r="T38" s="5"/>
      <c r="U38" s="5"/>
      <c r="V38" s="5"/>
      <c r="W38" s="5"/>
      <c r="X38" s="15"/>
      <c r="Y38" s="15"/>
      <c r="Z38" s="15"/>
      <c r="AA38" s="16"/>
      <c r="AC38"/>
      <c r="AD38" s="2"/>
    </row>
    <row r="39" spans="1:30" ht="12.75" x14ac:dyDescent="0.2">
      <c r="A39" s="41"/>
      <c r="B39" s="41"/>
      <c r="I39" s="10"/>
      <c r="P39" s="10"/>
      <c r="Q39" s="10"/>
      <c r="R39" s="10"/>
      <c r="S39" s="10"/>
      <c r="T39" s="10"/>
      <c r="U39" s="10"/>
      <c r="V39" s="5"/>
      <c r="W39" s="5"/>
      <c r="X39" s="15"/>
      <c r="Y39" s="15"/>
      <c r="Z39" s="15"/>
      <c r="AA39" s="16"/>
      <c r="AC39"/>
      <c r="AD39" s="2"/>
    </row>
    <row r="40" spans="1:30" ht="12.75" x14ac:dyDescent="0.2">
      <c r="A40" s="41"/>
      <c r="B40" s="41"/>
      <c r="I40" s="11"/>
      <c r="P40" s="11"/>
      <c r="Q40" s="11"/>
      <c r="R40" s="11"/>
      <c r="S40" s="11"/>
      <c r="T40" s="11"/>
      <c r="U40" s="11"/>
      <c r="V40" s="5"/>
      <c r="W40" s="5"/>
      <c r="X40" s="15"/>
      <c r="Y40" s="15"/>
      <c r="Z40" s="15"/>
      <c r="AA40" s="16"/>
      <c r="AC40"/>
      <c r="AD40" s="2"/>
    </row>
    <row r="41" spans="1:30" ht="12.75" x14ac:dyDescent="0.2">
      <c r="A41" s="41"/>
      <c r="B41" s="41"/>
      <c r="I41" s="11"/>
      <c r="P41" s="11"/>
      <c r="Q41" s="11"/>
      <c r="R41" s="11"/>
      <c r="S41" s="11"/>
      <c r="T41" s="11"/>
      <c r="U41" s="11"/>
      <c r="V41" s="5"/>
      <c r="W41" s="5"/>
      <c r="X41" s="15"/>
      <c r="Y41" s="15"/>
      <c r="Z41" s="15"/>
      <c r="AA41" s="16"/>
      <c r="AC41"/>
      <c r="AD41" s="2"/>
    </row>
    <row r="42" spans="1:30" ht="12.75" x14ac:dyDescent="0.2">
      <c r="A42" s="41"/>
      <c r="B42" s="41"/>
      <c r="I42" s="11"/>
      <c r="P42" s="11"/>
      <c r="Q42" s="11"/>
      <c r="R42" s="11"/>
      <c r="S42" s="11"/>
      <c r="T42" s="11"/>
      <c r="U42" s="11"/>
      <c r="V42" s="5"/>
      <c r="W42" s="5"/>
      <c r="X42" s="15"/>
      <c r="Y42" s="15"/>
      <c r="Z42" s="15"/>
      <c r="AA42" s="16"/>
      <c r="AC42"/>
      <c r="AD42" s="2"/>
    </row>
    <row r="43" spans="1:30" ht="12.75" x14ac:dyDescent="0.2">
      <c r="I43" s="11"/>
      <c r="P43" s="11"/>
      <c r="Q43" s="11"/>
      <c r="R43" s="11"/>
      <c r="S43" s="11"/>
      <c r="T43" s="11"/>
      <c r="U43" s="11"/>
      <c r="V43" s="5"/>
      <c r="W43" s="5"/>
      <c r="X43" s="15"/>
      <c r="Y43" s="15"/>
      <c r="Z43" s="15"/>
      <c r="AA43" s="16"/>
      <c r="AC43"/>
      <c r="AD43" s="2"/>
    </row>
    <row r="44" spans="1:30" ht="12.75" x14ac:dyDescent="0.2">
      <c r="I44" s="11"/>
      <c r="P44" s="11"/>
      <c r="Q44" s="11"/>
      <c r="R44" s="11"/>
      <c r="S44" s="11"/>
      <c r="T44" s="11"/>
      <c r="U44" s="11"/>
      <c r="V44" s="5"/>
      <c r="W44" s="5"/>
      <c r="X44" s="15"/>
      <c r="Y44" s="15"/>
      <c r="Z44" s="15"/>
      <c r="AA44" s="16"/>
      <c r="AC44"/>
      <c r="AD44" s="2"/>
    </row>
    <row r="45" spans="1:30" ht="12.75" x14ac:dyDescent="0.2">
      <c r="I45" s="11"/>
      <c r="P45" s="11"/>
      <c r="Q45" s="11"/>
      <c r="R45" s="11"/>
      <c r="S45" s="11"/>
      <c r="T45" s="11"/>
      <c r="U45" s="11"/>
      <c r="V45" s="5"/>
      <c r="W45" s="5"/>
      <c r="X45" s="15"/>
      <c r="Y45" s="15"/>
      <c r="Z45" s="15"/>
      <c r="AA45" s="16"/>
      <c r="AC45"/>
      <c r="AD45" s="2"/>
    </row>
    <row r="46" spans="1:30" ht="12.75" x14ac:dyDescent="0.2">
      <c r="I46" s="11"/>
      <c r="P46" s="11"/>
      <c r="Q46" s="11"/>
      <c r="R46" s="11"/>
      <c r="S46" s="11"/>
      <c r="T46" s="11"/>
      <c r="U46" s="11"/>
      <c r="V46" s="5"/>
      <c r="W46" s="5"/>
      <c r="X46" s="15"/>
      <c r="Y46" s="15"/>
      <c r="Z46" s="15"/>
      <c r="AA46" s="16"/>
      <c r="AC46"/>
      <c r="AD46" s="2"/>
    </row>
    <row r="47" spans="1:30" ht="12.75" x14ac:dyDescent="0.2">
      <c r="I47" s="11"/>
      <c r="P47" s="11"/>
      <c r="Q47" s="11"/>
      <c r="R47" s="11"/>
      <c r="S47" s="11"/>
      <c r="T47" s="11"/>
      <c r="U47" s="11"/>
      <c r="V47" s="5"/>
      <c r="W47" s="5"/>
      <c r="X47" s="15"/>
      <c r="Y47" s="15"/>
      <c r="Z47" s="15"/>
      <c r="AA47" s="16"/>
      <c r="AC47"/>
      <c r="AD47" s="2"/>
    </row>
    <row r="48" spans="1:30" ht="12.75" x14ac:dyDescent="0.2">
      <c r="I48" s="11"/>
      <c r="P48" s="11"/>
      <c r="Q48" s="11"/>
      <c r="R48" s="11"/>
      <c r="S48" s="11"/>
      <c r="T48" s="11"/>
      <c r="U48" s="11"/>
      <c r="V48" s="5"/>
      <c r="W48" s="5"/>
      <c r="X48" s="15"/>
      <c r="Y48" s="15"/>
      <c r="Z48" s="15"/>
      <c r="AA48" s="16"/>
      <c r="AC48"/>
      <c r="AD48" s="2"/>
    </row>
    <row r="49" spans="9:30" ht="12.75" x14ac:dyDescent="0.2">
      <c r="I49" s="11"/>
      <c r="P49" s="11"/>
      <c r="Q49" s="11"/>
      <c r="R49" s="11"/>
      <c r="S49" s="11"/>
      <c r="T49" s="11"/>
      <c r="U49" s="11"/>
      <c r="V49" s="5"/>
      <c r="W49" s="5"/>
      <c r="X49" s="15"/>
      <c r="Y49" s="15"/>
      <c r="Z49" s="15"/>
      <c r="AA49" s="16"/>
      <c r="AC49"/>
      <c r="AD49" s="2"/>
    </row>
    <row r="50" spans="9:30" ht="12.75" x14ac:dyDescent="0.2">
      <c r="I50" s="11"/>
      <c r="P50" s="11"/>
      <c r="Q50" s="11"/>
      <c r="R50" s="11"/>
      <c r="S50" s="11"/>
      <c r="T50" s="11"/>
      <c r="U50" s="11"/>
      <c r="V50" s="5"/>
      <c r="W50" s="5"/>
      <c r="X50" s="15"/>
      <c r="Y50" s="15"/>
      <c r="Z50" s="15"/>
      <c r="AA50" s="16"/>
      <c r="AC50"/>
      <c r="AD50" s="2"/>
    </row>
    <row r="51" spans="9:30" ht="12.75" x14ac:dyDescent="0.2">
      <c r="I51" s="11"/>
      <c r="P51" s="11"/>
      <c r="Q51" s="11"/>
      <c r="R51" s="11"/>
      <c r="S51" s="11"/>
      <c r="T51" s="11"/>
      <c r="U51" s="11"/>
      <c r="V51" s="5"/>
      <c r="W51" s="5"/>
      <c r="X51" s="15"/>
      <c r="Y51" s="15"/>
      <c r="Z51" s="15"/>
      <c r="AA51" s="16"/>
      <c r="AC51"/>
      <c r="AD51" s="2"/>
    </row>
    <row r="52" spans="9:30" ht="12.75" x14ac:dyDescent="0.2">
      <c r="I52" s="12"/>
      <c r="P52" s="12"/>
      <c r="Q52" s="11"/>
      <c r="R52" s="11"/>
      <c r="S52" s="11"/>
      <c r="T52" s="11"/>
      <c r="U52" s="11"/>
      <c r="V52" s="5"/>
      <c r="W52" s="5"/>
      <c r="X52" s="15"/>
      <c r="Y52" s="15"/>
      <c r="Z52" s="15"/>
      <c r="AA52" s="16"/>
      <c r="AC52"/>
      <c r="AD52" s="2"/>
    </row>
    <row r="53" spans="9:30" ht="12.75" x14ac:dyDescent="0.2">
      <c r="I53" s="12"/>
      <c r="P53" s="12"/>
      <c r="Q53" s="11"/>
      <c r="R53" s="11"/>
      <c r="S53" s="11"/>
      <c r="T53" s="11"/>
      <c r="U53" s="11"/>
      <c r="V53" s="5"/>
      <c r="W53" s="5"/>
      <c r="X53" s="15"/>
      <c r="Y53" s="15"/>
      <c r="Z53" s="15"/>
      <c r="AA53" s="16"/>
      <c r="AC53"/>
      <c r="AD53" s="2"/>
    </row>
    <row r="54" spans="9:30" ht="12.75" x14ac:dyDescent="0.2">
      <c r="I54" s="12"/>
      <c r="P54" s="12"/>
      <c r="Q54" s="12"/>
      <c r="R54" s="12"/>
      <c r="S54" s="12"/>
      <c r="T54" s="12"/>
      <c r="U54" s="12"/>
      <c r="V54" s="5"/>
      <c r="W54" s="5"/>
      <c r="X54" s="15"/>
      <c r="Y54" s="15"/>
      <c r="Z54" s="15"/>
      <c r="AA54" s="16"/>
      <c r="AC54"/>
      <c r="AD54" s="2"/>
    </row>
    <row r="55" spans="9:30" ht="12.75" x14ac:dyDescent="0.2">
      <c r="I55" s="12"/>
      <c r="P55" s="12"/>
      <c r="Q55" s="12"/>
      <c r="R55" s="12"/>
      <c r="S55" s="12"/>
      <c r="T55" s="12"/>
      <c r="U55" s="12"/>
      <c r="V55" s="5"/>
      <c r="W55" s="5"/>
      <c r="X55" s="15"/>
      <c r="Y55" s="15"/>
      <c r="Z55" s="15"/>
      <c r="AA55" s="16"/>
      <c r="AC55"/>
      <c r="AD55" s="2"/>
    </row>
    <row r="56" spans="9:30" ht="12.75" x14ac:dyDescent="0.2">
      <c r="I56" s="11"/>
      <c r="P56" s="11"/>
      <c r="Q56" s="11"/>
      <c r="R56" s="11"/>
      <c r="S56" s="11"/>
      <c r="T56" s="11"/>
      <c r="U56" s="11"/>
      <c r="V56" s="5"/>
      <c r="W56" s="5"/>
      <c r="X56" s="15"/>
      <c r="Y56" s="15"/>
      <c r="Z56" s="15"/>
      <c r="AA56" s="16"/>
      <c r="AC56"/>
      <c r="AD56" s="2"/>
    </row>
    <row r="57" spans="9:30" ht="12.75" x14ac:dyDescent="0.2">
      <c r="I57" s="11"/>
      <c r="P57" s="11"/>
      <c r="Q57" s="11"/>
      <c r="R57" s="11"/>
      <c r="S57" s="11"/>
      <c r="T57" s="11"/>
      <c r="U57" s="11"/>
      <c r="V57" s="5"/>
      <c r="W57" s="5"/>
      <c r="X57" s="15"/>
      <c r="Y57" s="15"/>
      <c r="Z57" s="15"/>
      <c r="AA57" s="16"/>
      <c r="AC57"/>
      <c r="AD57" s="2"/>
    </row>
    <row r="58" spans="9:30" ht="12.75" x14ac:dyDescent="0.2">
      <c r="I58" s="11"/>
      <c r="P58" s="11"/>
      <c r="Q58" s="11"/>
      <c r="R58" s="11"/>
      <c r="S58" s="11"/>
      <c r="T58" s="11"/>
      <c r="U58" s="11"/>
      <c r="V58" s="5"/>
      <c r="W58" s="5"/>
      <c r="X58" s="15"/>
      <c r="Y58" s="15"/>
      <c r="Z58" s="15"/>
      <c r="AA58" s="16"/>
      <c r="AC58"/>
      <c r="AD58" s="2"/>
    </row>
    <row r="59" spans="9:30" ht="12.75" x14ac:dyDescent="0.2">
      <c r="I59" s="13"/>
      <c r="P59" s="13"/>
      <c r="Q59" s="13"/>
      <c r="R59" s="13"/>
      <c r="S59" s="13"/>
      <c r="T59" s="13"/>
      <c r="U59" s="13"/>
      <c r="V59" s="5"/>
      <c r="W59" s="5"/>
      <c r="X59" s="15"/>
      <c r="Y59" s="15"/>
      <c r="Z59" s="15"/>
      <c r="AA59" s="16"/>
      <c r="AC59"/>
      <c r="AD59" s="2"/>
    </row>
    <row r="60" spans="9:30" ht="12.75" x14ac:dyDescent="0.2">
      <c r="V60" s="5"/>
      <c r="W60" s="5"/>
      <c r="X60" s="15"/>
      <c r="Y60" s="15"/>
      <c r="Z60" s="15"/>
      <c r="AA60" s="16"/>
      <c r="AC60"/>
      <c r="AD60" s="2"/>
    </row>
    <row r="61" spans="9:30" ht="12.75" x14ac:dyDescent="0.2">
      <c r="V61" s="5"/>
      <c r="W61" s="5"/>
      <c r="X61" s="15"/>
      <c r="Y61" s="15"/>
      <c r="Z61" s="15"/>
      <c r="AA61" s="16"/>
      <c r="AC61"/>
      <c r="AD61" s="2"/>
    </row>
    <row r="62" spans="9:30" ht="12.75" x14ac:dyDescent="0.2">
      <c r="V62" s="5"/>
      <c r="W62" s="5"/>
      <c r="X62" s="15"/>
      <c r="Y62" s="15"/>
      <c r="Z62" s="15"/>
      <c r="AA62" s="16"/>
      <c r="AC62"/>
      <c r="AD62" s="2"/>
    </row>
    <row r="63" spans="9:30" ht="12.75" x14ac:dyDescent="0.2">
      <c r="V63" s="5"/>
      <c r="W63" s="5"/>
      <c r="X63" s="15"/>
      <c r="Y63" s="15"/>
      <c r="Z63" s="15"/>
      <c r="AA63" s="16"/>
      <c r="AC63"/>
      <c r="AD63" s="2"/>
    </row>
    <row r="64" spans="9:30" ht="12.75" x14ac:dyDescent="0.2">
      <c r="V64" s="5"/>
      <c r="W64" s="5"/>
      <c r="X64" s="15"/>
      <c r="Y64" s="15"/>
      <c r="Z64" s="15"/>
      <c r="AA64" s="16"/>
      <c r="AC64"/>
      <c r="AD64" s="2"/>
    </row>
    <row r="65" spans="22:30" ht="12.75" x14ac:dyDescent="0.2">
      <c r="V65" s="5"/>
      <c r="W65" s="5"/>
      <c r="X65" s="15"/>
      <c r="Y65" s="15"/>
      <c r="Z65" s="15"/>
      <c r="AA65" s="16"/>
      <c r="AC65"/>
      <c r="AD65" s="2"/>
    </row>
    <row r="66" spans="22:30" ht="12.75" x14ac:dyDescent="0.2">
      <c r="V66" s="5"/>
      <c r="W66" s="5"/>
      <c r="X66" s="15"/>
      <c r="Y66" s="15"/>
      <c r="Z66" s="15"/>
      <c r="AA66" s="16"/>
      <c r="AC66"/>
      <c r="AD66" s="2"/>
    </row>
    <row r="67" spans="22:30" ht="12.75" x14ac:dyDescent="0.2">
      <c r="V67" s="5"/>
      <c r="W67" s="5"/>
      <c r="X67" s="15"/>
      <c r="Y67" s="15"/>
      <c r="Z67" s="15"/>
      <c r="AA67" s="16"/>
      <c r="AC67"/>
      <c r="AD67" s="2"/>
    </row>
    <row r="68" spans="22:30" ht="12.75" x14ac:dyDescent="0.2">
      <c r="V68" s="5"/>
      <c r="W68" s="5"/>
      <c r="X68" s="15"/>
      <c r="Y68" s="15"/>
      <c r="Z68" s="15"/>
      <c r="AA68" s="16"/>
      <c r="AC68"/>
      <c r="AD68" s="2"/>
    </row>
    <row r="69" spans="22:30" ht="12.75" x14ac:dyDescent="0.2">
      <c r="V69" s="5"/>
      <c r="W69" s="5"/>
      <c r="X69" s="15"/>
      <c r="Y69" s="15"/>
      <c r="Z69" s="15"/>
      <c r="AA69" s="16"/>
      <c r="AC69"/>
      <c r="AD69" s="2"/>
    </row>
    <row r="70" spans="22:30" ht="12.75" x14ac:dyDescent="0.2">
      <c r="V70" s="5"/>
      <c r="W70" s="5"/>
      <c r="X70" s="15"/>
      <c r="Y70" s="15"/>
      <c r="Z70" s="15"/>
      <c r="AA70" s="16"/>
      <c r="AC70"/>
      <c r="AD70" s="2"/>
    </row>
    <row r="71" spans="22:30" ht="12.75" x14ac:dyDescent="0.2">
      <c r="V71" s="5"/>
      <c r="W71" s="5"/>
      <c r="X71" s="15"/>
      <c r="Y71" s="15"/>
      <c r="Z71" s="15"/>
      <c r="AA71" s="16"/>
      <c r="AC71"/>
      <c r="AD71" s="2"/>
    </row>
    <row r="72" spans="22:30" ht="12.75" x14ac:dyDescent="0.2">
      <c r="V72" s="5"/>
      <c r="W72" s="5"/>
      <c r="X72" s="15"/>
      <c r="Y72" s="15"/>
      <c r="Z72" s="15"/>
      <c r="AA72" s="16"/>
      <c r="AC72"/>
      <c r="AD72" s="2"/>
    </row>
    <row r="73" spans="22:30" ht="12.75" x14ac:dyDescent="0.2">
      <c r="V73" s="5"/>
      <c r="W73" s="5"/>
      <c r="X73" s="15"/>
      <c r="Y73" s="15"/>
      <c r="Z73" s="15"/>
      <c r="AA73" s="16"/>
      <c r="AC73"/>
      <c r="AD73" s="2"/>
    </row>
    <row r="74" spans="22:30" ht="12.75" x14ac:dyDescent="0.2">
      <c r="V74" s="5"/>
      <c r="W74" s="5"/>
      <c r="X74" s="15"/>
      <c r="Y74" s="15"/>
      <c r="Z74" s="15"/>
      <c r="AA74" s="16"/>
      <c r="AC74"/>
      <c r="AD74" s="2"/>
    </row>
    <row r="75" spans="22:30" ht="12.75" x14ac:dyDescent="0.2">
      <c r="V75" s="5"/>
      <c r="W75" s="5"/>
      <c r="X75" s="15"/>
      <c r="Y75" s="15"/>
      <c r="Z75" s="15"/>
      <c r="AA75" s="16"/>
      <c r="AC75"/>
      <c r="AD75" s="2"/>
    </row>
    <row r="76" spans="22:30" ht="12.75" x14ac:dyDescent="0.2">
      <c r="V76" s="5"/>
      <c r="W76" s="5"/>
      <c r="X76" s="15"/>
      <c r="Y76" s="15"/>
      <c r="Z76" s="15"/>
      <c r="AA76" s="16"/>
      <c r="AC76"/>
      <c r="AD76" s="2"/>
    </row>
    <row r="77" spans="22:30" ht="12.75" x14ac:dyDescent="0.2">
      <c r="V77" s="5"/>
      <c r="W77" s="5"/>
      <c r="X77" s="15"/>
      <c r="Y77" s="15"/>
      <c r="Z77" s="15"/>
      <c r="AA77" s="16"/>
      <c r="AC77"/>
      <c r="AD77" s="2"/>
    </row>
    <row r="78" spans="22:30" ht="12.75" x14ac:dyDescent="0.2">
      <c r="V78" s="5"/>
      <c r="W78" s="5"/>
      <c r="X78" s="15"/>
      <c r="Y78" s="15"/>
      <c r="Z78" s="15"/>
      <c r="AA78" s="16"/>
      <c r="AC78"/>
      <c r="AD78" s="2"/>
    </row>
    <row r="79" spans="22:30" ht="12.75" x14ac:dyDescent="0.2">
      <c r="V79" s="5"/>
      <c r="W79" s="5"/>
      <c r="X79" s="15"/>
      <c r="Y79" s="15"/>
      <c r="Z79" s="15"/>
      <c r="AA79" s="16"/>
      <c r="AC79"/>
      <c r="AD79" s="2"/>
    </row>
    <row r="80" spans="22:30" ht="12.75" x14ac:dyDescent="0.2">
      <c r="V80" s="5"/>
      <c r="W80" s="5"/>
      <c r="X80" s="15"/>
      <c r="Y80" s="15"/>
      <c r="Z80" s="15"/>
      <c r="AA80" s="16"/>
      <c r="AC80"/>
      <c r="AD80" s="2"/>
    </row>
    <row r="81" spans="9:30" ht="12.75" x14ac:dyDescent="0.2">
      <c r="V81" s="5"/>
      <c r="W81" s="5"/>
      <c r="X81" s="15"/>
      <c r="Y81" s="15"/>
      <c r="Z81" s="15"/>
      <c r="AA81" s="16"/>
      <c r="AC81"/>
      <c r="AD81" s="2"/>
    </row>
    <row r="82" spans="9:30" ht="12.75" x14ac:dyDescent="0.2">
      <c r="V82" s="5"/>
      <c r="W82" s="5"/>
      <c r="X82" s="15"/>
      <c r="Y82" s="15"/>
      <c r="Z82" s="15"/>
      <c r="AA82" s="16"/>
      <c r="AC82"/>
      <c r="AD82" s="2"/>
    </row>
    <row r="83" spans="9:30" ht="12.75" x14ac:dyDescent="0.2">
      <c r="V83" s="5"/>
      <c r="W83" s="5"/>
      <c r="X83" s="15"/>
      <c r="Y83" s="15"/>
      <c r="Z83" s="15"/>
      <c r="AA83" s="16"/>
      <c r="AC83"/>
      <c r="AD83" s="2"/>
    </row>
    <row r="84" spans="9:30" ht="12.75" x14ac:dyDescent="0.2">
      <c r="V84" s="5"/>
      <c r="W84" s="5"/>
      <c r="X84" s="15"/>
      <c r="Y84" s="15"/>
      <c r="Z84" s="15"/>
      <c r="AA84" s="16"/>
      <c r="AC84"/>
      <c r="AD84" s="2"/>
    </row>
    <row r="85" spans="9:30" ht="12.75" x14ac:dyDescent="0.2">
      <c r="V85" s="5"/>
      <c r="W85" s="5"/>
      <c r="X85" s="15"/>
      <c r="Y85" s="15"/>
      <c r="Z85" s="15"/>
      <c r="AA85" s="16"/>
      <c r="AC85"/>
      <c r="AD85" s="2"/>
    </row>
    <row r="86" spans="9:30" ht="12.75" x14ac:dyDescent="0.2">
      <c r="V86" s="5"/>
      <c r="W86" s="5"/>
      <c r="X86" s="15"/>
      <c r="Y86" s="15"/>
      <c r="Z86" s="15"/>
      <c r="AA86" s="16"/>
      <c r="AC86"/>
      <c r="AD86" s="2"/>
    </row>
    <row r="87" spans="9:30" ht="12.75" x14ac:dyDescent="0.2">
      <c r="V87" s="5"/>
      <c r="W87" s="5"/>
      <c r="X87" s="15"/>
      <c r="Y87" s="15"/>
      <c r="Z87" s="15"/>
      <c r="AA87" s="16"/>
      <c r="AC87"/>
      <c r="AD87" s="2"/>
    </row>
    <row r="88" spans="9:30" ht="12.75" x14ac:dyDescent="0.2">
      <c r="V88" s="5"/>
      <c r="W88" s="5"/>
      <c r="X88" s="15"/>
      <c r="Y88" s="15"/>
      <c r="Z88" s="15"/>
      <c r="AA88" s="16"/>
      <c r="AC88"/>
      <c r="AD88" s="2"/>
    </row>
    <row r="89" spans="9:30" ht="12.75" x14ac:dyDescent="0.2">
      <c r="V89" s="5"/>
      <c r="W89" s="5"/>
      <c r="X89" s="15"/>
      <c r="Y89" s="15"/>
      <c r="Z89" s="15"/>
      <c r="AA89" s="16"/>
      <c r="AC89"/>
      <c r="AD89" s="2"/>
    </row>
    <row r="90" spans="9:30" ht="12.75" x14ac:dyDescent="0.2">
      <c r="V90" s="5"/>
      <c r="W90" s="5"/>
      <c r="X90" s="15"/>
      <c r="Y90" s="15"/>
      <c r="Z90" s="15"/>
      <c r="AA90" s="16"/>
      <c r="AC90"/>
      <c r="AD90" s="2"/>
    </row>
    <row r="91" spans="9:30" ht="12.75" x14ac:dyDescent="0.2">
      <c r="V91" s="5"/>
      <c r="W91" s="5"/>
      <c r="X91" s="15"/>
      <c r="Y91" s="15"/>
      <c r="Z91" s="15"/>
      <c r="AA91" s="16"/>
      <c r="AC91"/>
      <c r="AD91" s="2"/>
    </row>
    <row r="92" spans="9:30" ht="12.75" x14ac:dyDescent="0.2">
      <c r="V92" s="5"/>
      <c r="W92" s="5"/>
      <c r="X92" s="15"/>
      <c r="Y92" s="15"/>
      <c r="Z92" s="15"/>
      <c r="AA92" s="16"/>
      <c r="AC92"/>
      <c r="AD92" s="2"/>
    </row>
    <row r="93" spans="9:30" ht="12.75" x14ac:dyDescent="0.2">
      <c r="I93" s="5"/>
      <c r="P93" s="5"/>
      <c r="Q93" s="5"/>
      <c r="R93" s="5"/>
      <c r="S93" s="5"/>
      <c r="T93" s="5"/>
      <c r="U93" s="5"/>
      <c r="V93" s="5"/>
      <c r="W93" s="5"/>
      <c r="X93" s="15"/>
      <c r="Y93" s="15"/>
      <c r="Z93" s="15"/>
      <c r="AA93" s="16"/>
      <c r="AC93"/>
      <c r="AD93" s="2"/>
    </row>
    <row r="94" spans="9:30" ht="12.75" x14ac:dyDescent="0.2">
      <c r="I94" s="5"/>
      <c r="P94" s="5"/>
      <c r="Q94" s="5"/>
      <c r="R94" s="5"/>
      <c r="S94" s="5"/>
      <c r="T94" s="5"/>
      <c r="U94" s="5"/>
      <c r="V94" s="5"/>
      <c r="W94" s="5"/>
      <c r="X94" s="15"/>
      <c r="Y94" s="15"/>
      <c r="Z94" s="15"/>
      <c r="AA94" s="16"/>
      <c r="AC94"/>
      <c r="AD94" s="2"/>
    </row>
    <row r="95" spans="9:30" x14ac:dyDescent="0.2">
      <c r="I95" s="9"/>
      <c r="P95" s="9"/>
      <c r="Q95" s="9"/>
      <c r="R95" s="9"/>
      <c r="S95" s="9"/>
      <c r="T95" s="9"/>
      <c r="U95" s="9"/>
      <c r="V95" s="5"/>
      <c r="W95" s="5"/>
      <c r="X95" s="15"/>
      <c r="Y95" s="15"/>
      <c r="Z95" s="15"/>
      <c r="AA95" s="16"/>
    </row>
    <row r="96" spans="9:30" x14ac:dyDescent="0.2">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AEMODocument" ma:contentTypeID="0x0101009BE89D58CAF0934CA32A20BCFFD353DC0079E3553181297B4B8058B7D45BFCABD8" ma:contentTypeVersion="50" ma:contentTypeDescription="" ma:contentTypeScope="" ma:versionID="1631aafbea36ebe81fec60aa2159953f">
  <xsd:schema xmlns:xsd="http://www.w3.org/2001/XMLSchema" xmlns:xs="http://www.w3.org/2001/XMLSchema" xmlns:p="http://schemas.microsoft.com/office/2006/metadata/properties" xmlns:ns2="a14523ce-dede-483e-883a-2d83261080bd" targetNamespace="http://schemas.microsoft.com/office/2006/metadata/properties" ma:root="true" ma:fieldsID="acc7e35c50d63b6d95fae6abccdc3e17"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61b2c369-9099-4c7c-b52b-8100f79032d2}" ma:internalName="TaxCatchAll" ma:showField="CatchAllData" ma:web="811ceb2e-7cba-469d-8c1e-89f05bf6af9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61b2c369-9099-4c7c-b52b-8100f79032d2}" ma:internalName="TaxCatchAllLabel" ma:readOnly="true" ma:showField="CatchAllDataLabel" ma:web="811ceb2e-7cba-469d-8c1e-89f05bf6af95">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AEMODescription xmlns="a14523ce-dede-483e-883a-2d83261080bd" xsi:nil="true"/>
    <AEMOCustodian xmlns="a14523ce-dede-483e-883a-2d83261080bd">
      <UserInfo>
        <DisplayName>Luke Stevens</DisplayName>
        <AccountId>465</AccountId>
        <AccountType/>
      </UserInfo>
    </AEMOCustodian>
    <ArchiveDocument xmlns="a14523ce-dede-483e-883a-2d83261080bd">false</ArchiveDocument>
    <_dlc_DocId xmlns="a14523ce-dede-483e-883a-2d83261080bd">PROJECT-21-30115</_dlc_DocId>
    <AEMOKeywordsTaxHTField0 xmlns="a14523ce-dede-483e-883a-2d83261080bd">
      <Terms xmlns="http://schemas.microsoft.com/office/infopath/2007/PartnerControls">
        <TermInfo xmlns="http://schemas.microsoft.com/office/infopath/2007/PartnerControls">
          <TermName xmlns="http://schemas.microsoft.com/office/infopath/2007/PartnerControls">STTM</TermName>
          <TermId xmlns="http://schemas.microsoft.com/office/infopath/2007/PartnerControls">14e15b49-f49d-4f43-96a1-c05c79f71972</TermId>
        </TermInfo>
      </Terms>
    </AEMOKeywordsTaxHTField0>
    <TaxCatchAll xmlns="a14523ce-dede-483e-883a-2d83261080bd">
      <Value>11</Value>
      <Value>63</Value>
    </TaxCatchAll>
    <_dlc_DocIdUrl xmlns="a14523ce-dede-483e-883a-2d83261080bd">
      <Url>http://sharedocs/sites/so/gso/_layouts/15/DocIdRedir.aspx?ID=PROJECT-21-30115</Url>
      <Description>PROJECT-21-30115</Description>
    </_dlc_DocIdUrl>
    <AEMODocumentTypeTaxHTField0 xmlns="a14523ce-dede-483e-883a-2d83261080bd">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8ae4cf81-fd7c-4b5d-880f-3ad9d29fca1a</TermId>
        </TermInfo>
      </Terms>
    </AEMODocumentTypeTaxHTField0>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409ac0fb-07cb-4169-8a26-def2760b5502" ContentTypeId="0x0101009BE89D58CAF0934CA32A20BCFFD353DC" PreviousValue="false"/>
</file>

<file path=customXml/itemProps1.xml><?xml version="1.0" encoding="utf-8"?>
<ds:datastoreItem xmlns:ds="http://schemas.openxmlformats.org/officeDocument/2006/customXml" ds:itemID="{849251A8-3CF6-481F-BF8D-0E7D61CF2682}">
  <ds:schemaRefs>
    <ds:schemaRef ds:uri="http://schemas.microsoft.com/sharepoint/events"/>
  </ds:schemaRefs>
</ds:datastoreItem>
</file>

<file path=customXml/itemProps2.xml><?xml version="1.0" encoding="utf-8"?>
<ds:datastoreItem xmlns:ds="http://schemas.openxmlformats.org/officeDocument/2006/customXml" ds:itemID="{258309C6-73F3-45F1-817A-648A62DCA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9006E3-DD10-4463-B0B4-5AFC927126C4}">
  <ds:schemaRefs>
    <ds:schemaRef ds:uri="http://schemas.microsoft.com/office/2006/metadata/customXsn"/>
  </ds:schemaRefs>
</ds:datastoreItem>
</file>

<file path=customXml/itemProps4.xml><?xml version="1.0" encoding="utf-8"?>
<ds:datastoreItem xmlns:ds="http://schemas.openxmlformats.org/officeDocument/2006/customXml" ds:itemID="{C460374B-0EC7-454F-A3EE-8E4ED2B8DFBB}">
  <ds:schemaRefs>
    <ds:schemaRef ds:uri="http://purl.org/dc/terms/"/>
    <ds:schemaRef ds:uri="http://schemas.openxmlformats.org/package/2006/metadata/core-properties"/>
    <ds:schemaRef ds:uri="a14523ce-dede-483e-883a-2d83261080b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7548E436-861F-4992-8E1D-ACC743405309}">
  <ds:schemaRefs>
    <ds:schemaRef ds:uri="http://schemas.microsoft.com/sharepoint/v3/contenttype/forms"/>
  </ds:schemaRefs>
</ds:datastoreItem>
</file>

<file path=customXml/itemProps6.xml><?xml version="1.0" encoding="utf-8"?>
<ds:datastoreItem xmlns:ds="http://schemas.openxmlformats.org/officeDocument/2006/customXml" ds:itemID="{E67F1A0D-608C-47E8-AAB4-D0B7C6063A4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DEC 22 Published MOS estimates</vt:lpstr>
      <vt:lpstr>JAN 23 Published MOS estimates</vt:lpstr>
      <vt:lpstr>FEB 23 Published MOS estimates</vt:lpstr>
    </vt:vector>
  </TitlesOfParts>
  <Company>VENCorp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Estimates Data and Report - Dec 2022 to Feb 2023</dc:title>
  <dc:creator>cdiep</dc:creator>
  <dc:description>1.0</dc:description>
  <cp:lastModifiedBy>Luke Stevens</cp:lastModifiedBy>
  <cp:lastPrinted>2010-01-18T07:10:20Z</cp:lastPrinted>
  <dcterms:created xsi:type="dcterms:W3CDTF">2010-01-06T00:04:41Z</dcterms:created>
  <dcterms:modified xsi:type="dcterms:W3CDTF">2022-07-28T06:54:40Z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5f0ee298-d34c-4e98-9988-053f0623f0fd</vt:lpwstr>
  </property>
  <property fmtid="{D5CDD505-2E9C-101B-9397-08002B2CF9AE}" pid="5" name="_dlc_DocIdUrl">
    <vt:lpwstr>http://sharedocs/app/gop/_layouts/15/DocIdRedir.aspx?ID=APPLICATIONS-197-376, APPLICATIONS-197-376</vt:lpwstr>
  </property>
  <property fmtid="{D5CDD505-2E9C-101B-9397-08002B2CF9AE}" pid="6" name="AEMOKeywords">
    <vt:lpwstr>63;#STTM|14e15b49-f49d-4f43-96a1-c05c79f71972</vt:lpwstr>
  </property>
  <property fmtid="{D5CDD505-2E9C-101B-9397-08002B2CF9AE}" pid="7" name="AEMODocumentType">
    <vt:lpwstr>11;#Publication|8ae4cf81-fd7c-4b5d-880f-3ad9d29fca1a</vt:lpwstr>
  </property>
  <property fmtid="{D5CDD505-2E9C-101B-9397-08002B2CF9AE}" pid="8" name="ContentTypeId">
    <vt:lpwstr>0x0101009BE89D58CAF0934CA32A20BCFFD353DC0079E3553181297B4B8058B7D45BFCABD8</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ies>
</file>