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aemocloud.sharepoint.com/sites/GasMarketOperations/Shared Documents/General/04. Short Term Trading Market- STTM/STTM-BAU/Market Operator Service (MOS)/MOS Estimates/2025/Dec 2025 to Feb 2026/"/>
    </mc:Choice>
  </mc:AlternateContent>
  <xr:revisionPtr revIDLastSave="1" documentId="13_ncr:1_{0D6C320F-EFE5-464E-915E-D69D5A77F275}" xr6:coauthVersionLast="47" xr6:coauthVersionMax="47" xr10:uidLastSave="{17CB4ACB-FC81-4A0B-89F9-1A3C1E2B8FD3}"/>
  <bookViews>
    <workbookView xWindow="-110" yWindow="-110" windowWidth="19420" windowHeight="11620" tabRatio="883" firstSheet="1" activeTab="2" xr2:uid="{00000000-000D-0000-FFFF-FFFF00000000}"/>
  </bookViews>
  <sheets>
    <sheet name="Important Notice" sheetId="10" r:id="rId1"/>
    <sheet name="MOS Estimates Methodology" sheetId="9" r:id="rId2"/>
    <sheet name="Dec 25 Published MOS estimates" sheetId="4" r:id="rId3"/>
    <sheet name="Jan 26 Published MOS estimates" sheetId="8" r:id="rId4"/>
    <sheet name="Feb 26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6" l="1"/>
  <c r="G21" i="6"/>
  <c r="F21" i="6"/>
  <c r="D21" i="6"/>
  <c r="E21" i="6"/>
  <c r="H21" i="8"/>
  <c r="G21" i="8"/>
  <c r="F21" i="8"/>
  <c r="E21" i="8"/>
  <c r="D21" i="8"/>
  <c r="D5" i="4"/>
  <c r="E5" i="4"/>
  <c r="F5" i="4"/>
  <c r="G5" i="4"/>
  <c r="H5" i="4"/>
  <c r="D6" i="4"/>
  <c r="E6" i="4"/>
  <c r="F6" i="4"/>
  <c r="G6" i="4"/>
  <c r="H6" i="4"/>
  <c r="E24" i="8" l="1"/>
  <c r="G24" i="8"/>
  <c r="D20" i="8"/>
  <c r="F17" i="4"/>
  <c r="G16" i="4"/>
  <c r="E15" i="4"/>
  <c r="D22" i="6"/>
  <c r="F24" i="8"/>
  <c r="D21" i="4"/>
  <c r="G17" i="4" l="1"/>
  <c r="D5" i="6"/>
  <c r="D15" i="8"/>
  <c r="E21" i="4"/>
  <c r="D24" i="4"/>
  <c r="D25" i="4" s="1"/>
  <c r="H16" i="4"/>
  <c r="F16" i="4"/>
  <c r="D18"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2" i="6"/>
  <c r="E23" i="6"/>
  <c r="F15" i="6"/>
  <c r="F16" i="6"/>
  <c r="F17" i="6"/>
  <c r="F18" i="6"/>
  <c r="F19" i="6"/>
  <c r="F20" i="6"/>
  <c r="F22" i="6"/>
  <c r="F23" i="6"/>
  <c r="G15" i="6"/>
  <c r="G16" i="6"/>
  <c r="G17" i="6"/>
  <c r="G18" i="6"/>
  <c r="G19" i="6"/>
  <c r="G20" i="6"/>
  <c r="G22" i="6"/>
  <c r="G23" i="6"/>
  <c r="H15" i="6"/>
  <c r="H16" i="6"/>
  <c r="H17" i="6"/>
  <c r="H18" i="6"/>
  <c r="H19" i="6"/>
  <c r="H20"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<sst xmlns="http://schemas.openxmlformats.org/spreadsheetml/2006/main" count="96" uniqueCount="25">
  <si>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</si>
  <si>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</si>
  <si>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</si>
  <si>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</si>
  <si>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</si>
  <si>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</si>
  <si>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</si>
  <si>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</si>
  <si>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</si>
  <si>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</si>
  <si>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</si>
  <si>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</si>
  <si>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</si>
  <si>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</si>
  <si>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</si>
  <si>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</si>
  <si>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</si>
  <si>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</si>
  <si>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</si>
  <si>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</si>
  <si>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</si>
  <si>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</si>
  <si>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Dec 2025</t>
  </si>
  <si>
    <t>MOS Period:  Jan 2026</t>
  </si>
  <si>
    <t>MOS Period: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</si>
</sst>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'Dec 25 Published MOS estimates'!$C$19</c:f>
              <c:strCache>
                <c:ptCount val="1"/>
                <c:pt idx="0">
                  <c:v>25%</c:v>
                </c:pt>
              </c:strCache>
            </c:strRef>
          </c:tx>
          <c:spPr>
            <a:ln w="28575">
              <a:noFill/>
            </a:ln>
          </c:spPr>
          <c:marker>
            <c:symbol val="none"/>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estimates'!$D$19:$H$19</c:f>
              <c:numCache>
                <c:formatCode>#,##0</c:formatCode>
                <c:ptCount val="5"/>
                <c:pt idx="0">
                  <c:v>-12489.5</c:v>
                </c:pt>
                <c:pt idx="1">
                  <c:v>1132.72425</c:v>
                </c:pt>
                <c:pt idx="2">
                  <c:v>-2476.5</c:v>
                </c:pt>
                <c:pt idx="3">
                  <c:v>-501.5</c:v>
                </c:pt>
                <c:pt idx="4">
                  <c:v>-2704.5</c:v>
                </c:pt>
              </c:numCache>
            </c:numRef>
          </c:val>
          <c:smooth val="0"/>
          <c:extLst>
            <c:ext xmlns:c16="http://schemas.microsoft.com/office/drawing/2014/chart" uri="{C3380CC4-5D6E-409C-BE32-E72D297353CC}">
              <c16:uniqueId val="{00000000-19B8-4C34-A3F7-D1248307263F}"/>
            </c:ext>
          </c:extLst>
        </c:ser>
        <c:ser>
          <c:idx val="1"/>
          <c:order val="1"/>
          <c:tx>
            <c:strRef>
              <c:f>'Dec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estimates'!$D$20:$H$20</c:f>
              <c:numCache>
                <c:formatCode>#,##0</c:formatCode>
                <c:ptCount val="5"/>
                <c:pt idx="0">
                  <c:v>-19027</c:v>
                </c:pt>
                <c:pt idx="1">
                  <c:v>-6233.5621549999996</c:v>
                </c:pt>
                <c:pt idx="2">
                  <c:v>-4483</c:v>
                </c:pt>
                <c:pt idx="3">
                  <c:v>-4503.5</c:v>
                </c:pt>
                <c:pt idx="4">
                  <c:v>-6201.5</c:v>
                </c:pt>
              </c:numCache>
            </c:numRef>
          </c:val>
          <c:smooth val="0"/>
          <c:extLst>
            <c:ext xmlns:c16="http://schemas.microsoft.com/office/drawing/2014/chart" uri="{C3380CC4-5D6E-409C-BE32-E72D297353CC}">
              <c16:uniqueId val="{00000001-19B8-4C34-A3F7-D1248307263F}"/>
            </c:ext>
          </c:extLst>
        </c:ser>
        <c:ser>
          <c:idx val="2"/>
          <c:order val="2"/>
          <c:tx>
            <c:strRef>
              <c:f>'Dec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estimates'!$D$21:$H$21</c:f>
              <c:numCache>
                <c:formatCode>#,##0</c:formatCode>
                <c:ptCount val="5"/>
                <c:pt idx="0">
                  <c:v>-29451</c:v>
                </c:pt>
                <c:pt idx="1">
                  <c:v>-16162.519179999999</c:v>
                </c:pt>
                <c:pt idx="2">
                  <c:v>-8627</c:v>
                </c:pt>
                <c:pt idx="3">
                  <c:v>-17251</c:v>
                </c:pt>
                <c:pt idx="4">
                  <c:v>-10956</c:v>
                </c:pt>
              </c:numCache>
            </c:numRef>
          </c:val>
          <c:smooth val="0"/>
          <c:extLst>
            <c:ext xmlns:c16="http://schemas.microsoft.com/office/drawing/2014/chart" uri="{C3380CC4-5D6E-409C-BE32-E72D297353CC}">
              <c16:uniqueId val="{00000002-19B8-4C34-A3F7-D1248307263F}"/>
            </c:ext>
          </c:extLst>
        </c:ser>
        <c:ser>
          <c:idx val="3"/>
          <c:order val="3"/>
          <c:tx>
            <c:strRef>
              <c:f>'Dec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estimates'!$D$22:$H$22</c:f>
              <c:numCache>
                <c:formatCode>#,##0</c:formatCode>
                <c:ptCount val="5"/>
                <c:pt idx="0">
                  <c:v>-5500.2903225806449</c:v>
                </c:pt>
                <c:pt idx="1">
                  <c:v>2591.3621854838711</c:v>
                </c:pt>
                <c:pt idx="2">
                  <c:v>6.4838709677419351</c:v>
                </c:pt>
                <c:pt idx="3">
                  <c:v>-1080.9354838709678</c:v>
                </c:pt>
                <c:pt idx="4">
                  <c:v>-1148.3870967741937</c:v>
                </c:pt>
              </c:numCache>
            </c:numRef>
          </c:val>
          <c:smooth val="0"/>
          <c:extLst>
            <c:ext xmlns:c16="http://schemas.microsoft.com/office/drawing/2014/chart" uri="{C3380CC4-5D6E-409C-BE32-E72D297353CC}">
              <c16:uniqueId val="{00000003-19B8-4C34-A3F7-D1248307263F}"/>
            </c:ext>
          </c:extLst>
        </c:ser>
        <c:ser>
          <c:idx val="4"/>
          <c:order val="4"/>
          <c:tx>
            <c:strRef>
              <c:f>'Dec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estimates'!$D$26:$H$26</c:f>
              <c:numCache>
                <c:formatCode>#,##0</c:formatCode>
                <c:ptCount val="5"/>
                <c:pt idx="0">
                  <c:v>-5621</c:v>
                </c:pt>
                <c:pt idx="1">
                  <c:v>2347.1639700000001</c:v>
                </c:pt>
                <c:pt idx="2">
                  <c:v>-399</c:v>
                </c:pt>
                <c:pt idx="3">
                  <c:v>0</c:v>
                </c:pt>
                <c:pt idx="4">
                  <c:v>-732</c:v>
                </c:pt>
              </c:numCache>
            </c:numRef>
          </c:val>
          <c:smooth val="0"/>
          <c:extLst>
            <c:ext xmlns:c16="http://schemas.microsoft.com/office/drawing/2014/chart" uri="{C3380CC4-5D6E-409C-BE32-E72D297353CC}">
              <c16:uniqueId val="{00000004-19B8-4C34-A3F7-D1248307263F}"/>
            </c:ext>
          </c:extLst>
        </c:ser>
        <c:ser>
          <c:idx val="5"/>
          <c:order val="5"/>
          <c:tx>
            <c:strRef>
              <c:f>'Dec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estimates'!$D$15:$H$15</c:f>
              <c:numCache>
                <c:formatCode>#,##0</c:formatCode>
                <c:ptCount val="5"/>
                <c:pt idx="0">
                  <c:v>22771</c:v>
                </c:pt>
                <c:pt idx="1">
                  <c:v>13274.744640000001</c:v>
                </c:pt>
                <c:pt idx="2">
                  <c:v>16885</c:v>
                </c:pt>
                <c:pt idx="3">
                  <c:v>498</c:v>
                </c:pt>
                <c:pt idx="4">
                  <c:v>5332</c:v>
                </c:pt>
              </c:numCache>
            </c:numRef>
          </c:val>
          <c:smooth val="0"/>
          <c:extLst>
            <c:ext xmlns:c16="http://schemas.microsoft.com/office/drawing/2014/chart" uri="{C3380CC4-5D6E-409C-BE32-E72D297353CC}">
              <c16:uniqueId val="{00000005-19B8-4C34-A3F7-D1248307263F}"/>
            </c:ext>
          </c:extLst>
        </c:ser>
        <c:ser>
          <c:idx val="10"/>
          <c:order val="6"/>
          <c:tx>
            <c:strRef>
              <c:f>'Dec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estimates'!$D$16:$H$16</c:f>
              <c:numCache>
                <c:formatCode>#,##0</c:formatCode>
                <c:ptCount val="5"/>
                <c:pt idx="0">
                  <c:v>8749.5</c:v>
                </c:pt>
                <c:pt idx="1">
                  <c:v>9796.598539999999</c:v>
                </c:pt>
                <c:pt idx="2">
                  <c:v>5557.5</c:v>
                </c:pt>
                <c:pt idx="3">
                  <c:v>271</c:v>
                </c:pt>
                <c:pt idx="4">
                  <c:v>3057.5</c:v>
                </c:pt>
              </c:numCache>
            </c:numRef>
          </c:val>
          <c:smooth val="0"/>
          <c:extLst>
            <c:ext xmlns:c16="http://schemas.microsoft.com/office/drawing/2014/chart" uri="{C3380CC4-5D6E-409C-BE32-E72D297353CC}">
              <c16:uniqueId val="{00000006-19B8-4C34-A3F7-D1248307263F}"/>
            </c:ext>
          </c:extLst>
        </c:ser>
        <c:ser>
          <c:idx val="11"/>
          <c:order val="7"/>
          <c:tx>
            <c:strRef>
              <c:f>'Dec 25 Published MOS estimates'!$C$17</c:f>
              <c:strCache>
                <c:ptCount val="1"/>
                <c:pt idx="0">
                  <c:v>75%</c:v>
                </c:pt>
              </c:strCache>
            </c:strRef>
          </c:tx>
          <c:spPr>
            <a:ln w="28575">
              <a:noFill/>
            </a:ln>
          </c:spPr>
          <c:marker>
            <c:symbol val="none"/>
          </c:marker>
          <c:cat>
            <c:strRef>
              <c:f>'Dec 25 Published MOS estimates'!$D$4:$H$4</c:f>
              <c:strCache>
                <c:ptCount val="5"/>
                <c:pt idx="0">
                  <c:v>Sydney MSP</c:v>
                </c:pt>
                <c:pt idx="1">
                  <c:v>Sydney EGP</c:v>
                </c:pt>
                <c:pt idx="2">
                  <c:v>Adelaide MAP</c:v>
                </c:pt>
                <c:pt idx="3">
                  <c:v>Adelaide SEAGas</c:v>
                </c:pt>
                <c:pt idx="4">
                  <c:v>Brisbane RBP</c:v>
                </c:pt>
              </c:strCache>
            </c:strRef>
          </c:cat>
          <c:val>
            <c:numRef>
              <c:f>'Dec 25 Published MOS estimates'!$D$17:$H$17</c:f>
              <c:numCache>
                <c:formatCode>#,##0</c:formatCode>
                <c:ptCount val="5"/>
                <c:pt idx="0">
                  <c:v>113.5</c:v>
                </c:pt>
                <c:pt idx="1">
                  <c:v>5785.7127700000001</c:v>
                </c:pt>
                <c:pt idx="2">
                  <c:v>1620.5</c:v>
                </c:pt>
                <c:pt idx="3">
                  <c:v>76</c:v>
                </c:pt>
                <c:pt idx="4">
                  <c:v>768.5</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'Dec 25 Published MOS estimates'!$K$4</c:f>
              <c:strCache>
                <c:ptCount val="1"/>
                <c:pt idx="0">
                  <c:v>Sydney MSP</c:v>
                </c:pt>
              </c:strCache>
            </c:strRef>
          </c:tx>
          <c:spPr>
            <a:ln w="25400">
              <a:solidFill>
                <a:srgbClr val="00FFFF"/>
              </a:solidFill>
              <a:prstDash val="solid"/>
            </a:ln>
          </c:spPr>
          <c:marker>
            <c:symbol val="none"/>
          </c:marker>
          <c:val>
            <c:numRef>
              <c:f>'Dec 25 Published MOS estimates'!$K$5:$K$35</c:f>
              <c:numCache>
                <c:formatCode>#,##0</c:formatCode>
                <c:ptCount val="31"/>
                <c:pt idx="0">
                  <c:v>22771</c:v>
                </c:pt>
                <c:pt idx="1">
                  <c:v>10143</c:v>
                </c:pt>
                <c:pt idx="2">
                  <c:v>7356</c:v>
                </c:pt>
                <c:pt idx="3">
                  <c:v>5525</c:v>
                </c:pt>
                <c:pt idx="4">
                  <c:v>3722</c:v>
                </c:pt>
                <c:pt idx="5">
                  <c:v>2508</c:v>
                </c:pt>
                <c:pt idx="6">
                  <c:v>1898</c:v>
                </c:pt>
                <c:pt idx="7">
                  <c:v>227</c:v>
                </c:pt>
                <c:pt idx="8">
                  <c:v>0</c:v>
                </c:pt>
                <c:pt idx="9">
                  <c:v>-991</c:v>
                </c:pt>
                <c:pt idx="10">
                  <c:v>-1455</c:v>
                </c:pt>
                <c:pt idx="11">
                  <c:v>-1984</c:v>
                </c:pt>
                <c:pt idx="12">
                  <c:v>-2698</c:v>
                </c:pt>
                <c:pt idx="13">
                  <c:v>-3548</c:v>
                </c:pt>
                <c:pt idx="14">
                  <c:v>-4275</c:v>
                </c:pt>
                <c:pt idx="15">
                  <c:v>-5621</c:v>
                </c:pt>
                <c:pt idx="16">
                  <c:v>-6555</c:v>
                </c:pt>
                <c:pt idx="17">
                  <c:v>-7445</c:v>
                </c:pt>
                <c:pt idx="18">
                  <c:v>-8306</c:v>
                </c:pt>
                <c:pt idx="19">
                  <c:v>-8859</c:v>
                </c:pt>
                <c:pt idx="20">
                  <c:v>-10155</c:v>
                </c:pt>
                <c:pt idx="21">
                  <c:v>-11302</c:v>
                </c:pt>
                <c:pt idx="22">
                  <c:v>-12243</c:v>
                </c:pt>
                <c:pt idx="23">
                  <c:v>-12736</c:v>
                </c:pt>
                <c:pt idx="24">
                  <c:v>-13367</c:v>
                </c:pt>
                <c:pt idx="25">
                  <c:v>-13885</c:v>
                </c:pt>
                <c:pt idx="26">
                  <c:v>-14633</c:v>
                </c:pt>
                <c:pt idx="27">
                  <c:v>-17096</c:v>
                </c:pt>
                <c:pt idx="28">
                  <c:v>-18502</c:v>
                </c:pt>
                <c:pt idx="29">
                  <c:v>-19552</c:v>
                </c:pt>
                <c:pt idx="30">
                  <c:v>-29451</c:v>
                </c:pt>
              </c:numCache>
            </c:numRef>
          </c:val>
          <c:smooth val="1"/>
          <c:extLst>
            <c:ext xmlns:c16="http://schemas.microsoft.com/office/drawing/2014/chart" uri="{C3380CC4-5D6E-409C-BE32-E72D297353CC}">
              <c16:uniqueId val="{00000000-5753-48B0-876B-518DDA461ADA}"/>
            </c:ext>
          </c:extLst>
        </c:ser>
        <c:ser>
          <c:idx val="1"/>
          <c:order val="1"/>
          <c:tx>
            <c:strRef>
              <c:f>'Dec 25 Published MOS estimates'!$L$4</c:f>
              <c:strCache>
                <c:ptCount val="1"/>
                <c:pt idx="0">
                  <c:v>Sydney EGP</c:v>
                </c:pt>
              </c:strCache>
            </c:strRef>
          </c:tx>
          <c:spPr>
            <a:ln w="25400">
              <a:solidFill>
                <a:srgbClr val="0000FF"/>
              </a:solidFill>
              <a:prstDash val="solid"/>
            </a:ln>
          </c:spPr>
          <c:marker>
            <c:symbol val="none"/>
          </c:marker>
          <c:val>
            <c:numRef>
              <c:f>'Dec 25 Published MOS estimates'!$L$5:$L$35</c:f>
              <c:numCache>
                <c:formatCode>#,##0</c:formatCode>
                <c:ptCount val="31"/>
                <c:pt idx="0">
                  <c:v>13274.744640000001</c:v>
                </c:pt>
                <c:pt idx="1">
                  <c:v>10212.39673</c:v>
                </c:pt>
                <c:pt idx="2">
                  <c:v>9380.8003499999995</c:v>
                </c:pt>
                <c:pt idx="3">
                  <c:v>8835.0608300000004</c:v>
                </c:pt>
                <c:pt idx="4">
                  <c:v>7743.7609000000002</c:v>
                </c:pt>
                <c:pt idx="5">
                  <c:v>7343.2280799999999</c:v>
                </c:pt>
                <c:pt idx="6">
                  <c:v>6676.2763999999997</c:v>
                </c:pt>
                <c:pt idx="7">
                  <c:v>6049.5721100000001</c:v>
                </c:pt>
                <c:pt idx="8">
                  <c:v>5521.8534300000001</c:v>
                </c:pt>
                <c:pt idx="9">
                  <c:v>4852.8204999999998</c:v>
                </c:pt>
                <c:pt idx="10">
                  <c:v>4112.8208100000002</c:v>
                </c:pt>
                <c:pt idx="11">
                  <c:v>3429.8449700000001</c:v>
                </c:pt>
                <c:pt idx="12">
                  <c:v>2920.0339800000002</c:v>
                </c:pt>
                <c:pt idx="13">
                  <c:v>2753.5566399999998</c:v>
                </c:pt>
                <c:pt idx="14">
                  <c:v>2508.7301299999999</c:v>
                </c:pt>
                <c:pt idx="15">
                  <c:v>2347.1639700000001</c:v>
                </c:pt>
                <c:pt idx="16">
                  <c:v>2189.2421599999998</c:v>
                </c:pt>
                <c:pt idx="17">
                  <c:v>1993.0584200000001</c:v>
                </c:pt>
                <c:pt idx="18">
                  <c:v>1845.1644699999999</c:v>
                </c:pt>
                <c:pt idx="19">
                  <c:v>1725.9683199999999</c:v>
                </c:pt>
                <c:pt idx="20">
                  <c:v>1495.5649000000001</c:v>
                </c:pt>
                <c:pt idx="21">
                  <c:v>1359.92164</c:v>
                </c:pt>
                <c:pt idx="22">
                  <c:v>1260.8165899999999</c:v>
                </c:pt>
                <c:pt idx="23">
                  <c:v>1004.6319099999999</c:v>
                </c:pt>
                <c:pt idx="24">
                  <c:v>591.88522999999998</c:v>
                </c:pt>
                <c:pt idx="25">
                  <c:v>0</c:v>
                </c:pt>
                <c:pt idx="26">
                  <c:v>-620.31898000000001</c:v>
                </c:pt>
                <c:pt idx="27">
                  <c:v>-1846.7278899999999</c:v>
                </c:pt>
                <c:pt idx="28">
                  <c:v>-5135.34411</c:v>
                </c:pt>
                <c:pt idx="29">
                  <c:v>-7331.7802000000001</c:v>
                </c:pt>
                <c:pt idx="30">
                  <c:v>-16162.519179999999</c:v>
                </c:pt>
              </c:numCache>
            </c:numRef>
          </c:val>
          <c:smooth val="1"/>
          <c:extLst>
            <c:ext xmlns:c16="http://schemas.microsoft.com/office/drawing/2014/chart" uri="{C3380CC4-5D6E-409C-BE32-E72D297353CC}">
              <c16:uniqueId val="{00000001-5753-48B0-876B-518DDA461ADA}"/>
            </c:ext>
          </c:extLst>
        </c:ser>
        <c:ser>
          <c:idx val="2"/>
          <c:order val="2"/>
          <c:tx>
            <c:strRef>
              <c:f>'Dec 25 Published MOS estimates'!$M$4</c:f>
              <c:strCache>
                <c:ptCount val="1"/>
                <c:pt idx="0">
                  <c:v>Adelaide MAP</c:v>
                </c:pt>
              </c:strCache>
            </c:strRef>
          </c:tx>
          <c:spPr>
            <a:ln w="25400">
              <a:solidFill>
                <a:srgbClr val="FFC322"/>
              </a:solidFill>
              <a:prstDash val="solid"/>
            </a:ln>
          </c:spPr>
          <c:marker>
            <c:symbol val="none"/>
          </c:marker>
          <c:val>
            <c:numRef>
              <c:f>'Dec 25 Published MOS estimates'!$M$5:$M$35</c:f>
              <c:numCache>
                <c:formatCode>#,##0</c:formatCode>
                <c:ptCount val="31"/>
                <c:pt idx="0">
                  <c:v>16885</c:v>
                </c:pt>
                <c:pt idx="1">
                  <c:v>7195</c:v>
                </c:pt>
                <c:pt idx="2">
                  <c:v>3920</c:v>
                </c:pt>
                <c:pt idx="3">
                  <c:v>3181</c:v>
                </c:pt>
                <c:pt idx="4">
                  <c:v>2919</c:v>
                </c:pt>
                <c:pt idx="5">
                  <c:v>2478</c:v>
                </c:pt>
                <c:pt idx="6">
                  <c:v>2196</c:v>
                </c:pt>
                <c:pt idx="7">
                  <c:v>1867</c:v>
                </c:pt>
                <c:pt idx="8">
                  <c:v>1374</c:v>
                </c:pt>
                <c:pt idx="9">
                  <c:v>957</c:v>
                </c:pt>
                <c:pt idx="10">
                  <c:v>628</c:v>
                </c:pt>
                <c:pt idx="11">
                  <c:v>328</c:v>
                </c:pt>
                <c:pt idx="12">
                  <c:v>137</c:v>
                </c:pt>
                <c:pt idx="13">
                  <c:v>-16</c:v>
                </c:pt>
                <c:pt idx="14">
                  <c:v>-269</c:v>
                </c:pt>
                <c:pt idx="15">
                  <c:v>-399</c:v>
                </c:pt>
                <c:pt idx="16">
                  <c:v>-591</c:v>
                </c:pt>
                <c:pt idx="17">
                  <c:v>-713</c:v>
                </c:pt>
                <c:pt idx="18">
                  <c:v>-959</c:v>
                </c:pt>
                <c:pt idx="19">
                  <c:v>-1284</c:v>
                </c:pt>
                <c:pt idx="20">
                  <c:v>-1575</c:v>
                </c:pt>
                <c:pt idx="21">
                  <c:v>-2091</c:v>
                </c:pt>
                <c:pt idx="22">
                  <c:v>-2260</c:v>
                </c:pt>
                <c:pt idx="23">
                  <c:v>-2693</c:v>
                </c:pt>
                <c:pt idx="24">
                  <c:v>-2902</c:v>
                </c:pt>
                <c:pt idx="25">
                  <c:v>-3136</c:v>
                </c:pt>
                <c:pt idx="26">
                  <c:v>-3569</c:v>
                </c:pt>
                <c:pt idx="27">
                  <c:v>-3814</c:v>
                </c:pt>
                <c:pt idx="28">
                  <c:v>-4157</c:v>
                </c:pt>
                <c:pt idx="29">
                  <c:v>-4809</c:v>
                </c:pt>
                <c:pt idx="30">
                  <c:v>-8627</c:v>
                </c:pt>
              </c:numCache>
            </c:numRef>
          </c:val>
          <c:smooth val="1"/>
          <c:extLst>
            <c:ext xmlns:c16="http://schemas.microsoft.com/office/drawing/2014/chart" uri="{C3380CC4-5D6E-409C-BE32-E72D297353CC}">
              <c16:uniqueId val="{00000002-5753-48B0-876B-518DDA461ADA}"/>
            </c:ext>
          </c:extLst>
        </c:ser>
        <c:ser>
          <c:idx val="3"/>
          <c:order val="3"/>
          <c:tx>
            <c:strRef>
              <c:f>'Dec 25 Published MOS estimates'!$N$4</c:f>
              <c:strCache>
                <c:ptCount val="1"/>
                <c:pt idx="0">
                  <c:v>Adelaide SEAGas</c:v>
                </c:pt>
              </c:strCache>
            </c:strRef>
          </c:tx>
          <c:spPr>
            <a:ln w="25400">
              <a:solidFill>
                <a:srgbClr val="FF6600"/>
              </a:solidFill>
              <a:prstDash val="solid"/>
            </a:ln>
          </c:spPr>
          <c:marker>
            <c:symbol val="none"/>
          </c:marker>
          <c:val>
            <c:numRef>
              <c:f>'Dec 25 Published MOS estimates'!$N$5:$N$35</c:f>
              <c:numCache>
                <c:formatCode>#,##0</c:formatCode>
                <c:ptCount val="31"/>
                <c:pt idx="0">
                  <c:v>498</c:v>
                </c:pt>
                <c:pt idx="1">
                  <c:v>342</c:v>
                </c:pt>
                <c:pt idx="2">
                  <c:v>200</c:v>
                </c:pt>
                <c:pt idx="3">
                  <c:v>168</c:v>
                </c:pt>
                <c:pt idx="4">
                  <c:v>129</c:v>
                </c:pt>
                <c:pt idx="5">
                  <c:v>95</c:v>
                </c:pt>
                <c:pt idx="6">
                  <c:v>82</c:v>
                </c:pt>
                <c:pt idx="7">
                  <c:v>77</c:v>
                </c:pt>
                <c:pt idx="8">
                  <c:v>75</c:v>
                </c:pt>
                <c:pt idx="9">
                  <c:v>71</c:v>
                </c:pt>
                <c:pt idx="10">
                  <c:v>56</c:v>
                </c:pt>
                <c:pt idx="11">
                  <c:v>50</c:v>
                </c:pt>
                <c:pt idx="12">
                  <c:v>45</c:v>
                </c:pt>
                <c:pt idx="13">
                  <c:v>35</c:v>
                </c:pt>
                <c:pt idx="14">
                  <c:v>5</c:v>
                </c:pt>
                <c:pt idx="15">
                  <c:v>0</c:v>
                </c:pt>
                <c:pt idx="16">
                  <c:v>0</c:v>
                </c:pt>
                <c:pt idx="17">
                  <c:v>-85</c:v>
                </c:pt>
                <c:pt idx="18">
                  <c:v>-102</c:v>
                </c:pt>
                <c:pt idx="19">
                  <c:v>-139</c:v>
                </c:pt>
                <c:pt idx="20">
                  <c:v>-230</c:v>
                </c:pt>
                <c:pt idx="21">
                  <c:v>-360</c:v>
                </c:pt>
                <c:pt idx="22">
                  <c:v>-434</c:v>
                </c:pt>
                <c:pt idx="23">
                  <c:v>-569</c:v>
                </c:pt>
                <c:pt idx="24">
                  <c:v>-695</c:v>
                </c:pt>
                <c:pt idx="25">
                  <c:v>-1258</c:v>
                </c:pt>
                <c:pt idx="26">
                  <c:v>-1748</c:v>
                </c:pt>
                <c:pt idx="27">
                  <c:v>-3559</c:v>
                </c:pt>
                <c:pt idx="28">
                  <c:v>-3980</c:v>
                </c:pt>
                <c:pt idx="29">
                  <c:v>-5027</c:v>
                </c:pt>
                <c:pt idx="30">
                  <c:v>-17251</c:v>
                </c:pt>
              </c:numCache>
            </c:numRef>
          </c:val>
          <c:smooth val="1"/>
          <c:extLst>
            <c:ext xmlns:c16="http://schemas.microsoft.com/office/drawing/2014/chart" uri="{C3380CC4-5D6E-409C-BE32-E72D297353CC}">
              <c16:uniqueId val="{00000003-5753-48B0-876B-518DDA461ADA}"/>
            </c:ext>
          </c:extLst>
        </c:ser>
        <c:ser>
          <c:idx val="4"/>
          <c:order val="4"/>
          <c:tx>
            <c:strRef>
              <c:f>'Dec 25 Published MOS estimates'!$O$4</c:f>
              <c:strCache>
                <c:ptCount val="1"/>
                <c:pt idx="0">
                  <c:v>Brisbane RBP</c:v>
                </c:pt>
              </c:strCache>
            </c:strRef>
          </c:tx>
          <c:marker>
            <c:symbol val="none"/>
          </c:marker>
          <c:val>
            <c:numRef>
              <c:f>'Dec 25 Published MOS estimates'!$O$5:$O$35</c:f>
              <c:numCache>
                <c:formatCode>#,##0</c:formatCode>
                <c:ptCount val="31"/>
                <c:pt idx="0">
                  <c:v>5332</c:v>
                </c:pt>
                <c:pt idx="1">
                  <c:v>3429</c:v>
                </c:pt>
                <c:pt idx="2">
                  <c:v>2686</c:v>
                </c:pt>
                <c:pt idx="3">
                  <c:v>2104</c:v>
                </c:pt>
                <c:pt idx="4">
                  <c:v>1844</c:v>
                </c:pt>
                <c:pt idx="5">
                  <c:v>1497</c:v>
                </c:pt>
                <c:pt idx="6">
                  <c:v>1035</c:v>
                </c:pt>
                <c:pt idx="7">
                  <c:v>928</c:v>
                </c:pt>
                <c:pt idx="8">
                  <c:v>609</c:v>
                </c:pt>
                <c:pt idx="9">
                  <c:v>473</c:v>
                </c:pt>
                <c:pt idx="10">
                  <c:v>240</c:v>
                </c:pt>
                <c:pt idx="11">
                  <c:v>-3</c:v>
                </c:pt>
                <c:pt idx="12">
                  <c:v>-316</c:v>
                </c:pt>
                <c:pt idx="13">
                  <c:v>-445</c:v>
                </c:pt>
                <c:pt idx="14">
                  <c:v>-551</c:v>
                </c:pt>
                <c:pt idx="15">
                  <c:v>-732</c:v>
                </c:pt>
                <c:pt idx="16">
                  <c:v>-832</c:v>
                </c:pt>
                <c:pt idx="17">
                  <c:v>-1044</c:v>
                </c:pt>
                <c:pt idx="18">
                  <c:v>-1191</c:v>
                </c:pt>
                <c:pt idx="19">
                  <c:v>-1457</c:v>
                </c:pt>
                <c:pt idx="20">
                  <c:v>-1763</c:v>
                </c:pt>
                <c:pt idx="21">
                  <c:v>-1950</c:v>
                </c:pt>
                <c:pt idx="22">
                  <c:v>-2417</c:v>
                </c:pt>
                <c:pt idx="23">
                  <c:v>-2992</c:v>
                </c:pt>
                <c:pt idx="24">
                  <c:v>-3536</c:v>
                </c:pt>
                <c:pt idx="25">
                  <c:v>-4020</c:v>
                </c:pt>
                <c:pt idx="26">
                  <c:v>-4500</c:v>
                </c:pt>
                <c:pt idx="27">
                  <c:v>-4669</c:v>
                </c:pt>
                <c:pt idx="28">
                  <c:v>-5274</c:v>
                </c:pt>
                <c:pt idx="29">
                  <c:v>-7129</c:v>
                </c:pt>
                <c:pt idx="30">
                  <c:v>-10956</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'Jan 26 Published MOS estimates'!$C$19</c:f>
              <c:strCache>
                <c:ptCount val="1"/>
                <c:pt idx="0">
                  <c:v>25%</c:v>
                </c:pt>
              </c:strCache>
            </c:strRef>
          </c:tx>
          <c:spPr>
            <a:ln w="28575">
              <a:noFill/>
            </a:ln>
          </c:spPr>
          <c:marker>
            <c:symbol val="none"/>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estimates'!$D$19:$H$19</c:f>
              <c:numCache>
                <c:formatCode>#,##0</c:formatCode>
                <c:ptCount val="5"/>
                <c:pt idx="0">
                  <c:v>-9594.5</c:v>
                </c:pt>
                <c:pt idx="1">
                  <c:v>1374.178705</c:v>
                </c:pt>
                <c:pt idx="2">
                  <c:v>-368.5</c:v>
                </c:pt>
                <c:pt idx="3">
                  <c:v>-1336</c:v>
                </c:pt>
                <c:pt idx="4">
                  <c:v>-2078.5</c:v>
                </c:pt>
              </c:numCache>
            </c:numRef>
          </c:val>
          <c:smooth val="0"/>
          <c:extLst>
            <c:ext xmlns:c16="http://schemas.microsoft.com/office/drawing/2014/chart" uri="{C3380CC4-5D6E-409C-BE32-E72D297353CC}">
              <c16:uniqueId val="{00000000-14AF-47D2-8222-FBDCFB7C1040}"/>
            </c:ext>
          </c:extLst>
        </c:ser>
        <c:ser>
          <c:idx val="1"/>
          <c:order val="1"/>
          <c:tx>
            <c:strRef>
              <c:f>'Jan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estimates'!$D$20:$H$20</c:f>
              <c:numCache>
                <c:formatCode>#,##0</c:formatCode>
                <c:ptCount val="5"/>
                <c:pt idx="0">
                  <c:v>-17052</c:v>
                </c:pt>
                <c:pt idx="1">
                  <c:v>202.74363500000001</c:v>
                </c:pt>
                <c:pt idx="2">
                  <c:v>-2408.5</c:v>
                </c:pt>
                <c:pt idx="3">
                  <c:v>-3498.5</c:v>
                </c:pt>
                <c:pt idx="4">
                  <c:v>-4202.5</c:v>
                </c:pt>
              </c:numCache>
            </c:numRef>
          </c:val>
          <c:smooth val="0"/>
          <c:extLst>
            <c:ext xmlns:c16="http://schemas.microsoft.com/office/drawing/2014/chart" uri="{C3380CC4-5D6E-409C-BE32-E72D297353CC}">
              <c16:uniqueId val="{00000001-14AF-47D2-8222-FBDCFB7C1040}"/>
            </c:ext>
          </c:extLst>
        </c:ser>
        <c:ser>
          <c:idx val="2"/>
          <c:order val="2"/>
          <c:tx>
            <c:strRef>
              <c:f>'Jan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estimates'!$D$21:$H$21</c:f>
              <c:numCache>
                <c:formatCode>#,##0</c:formatCode>
                <c:ptCount val="5"/>
                <c:pt idx="0">
                  <c:v>-39222</c:v>
                </c:pt>
                <c:pt idx="1">
                  <c:v>-8706.1183400000009</c:v>
                </c:pt>
                <c:pt idx="2">
                  <c:v>-5070</c:v>
                </c:pt>
                <c:pt idx="3">
                  <c:v>-9438</c:v>
                </c:pt>
                <c:pt idx="4">
                  <c:v>-9913</c:v>
                </c:pt>
              </c:numCache>
            </c:numRef>
          </c:val>
          <c:smooth val="0"/>
          <c:extLst>
            <c:ext xmlns:c16="http://schemas.microsoft.com/office/drawing/2014/chart" uri="{C3380CC4-5D6E-409C-BE32-E72D297353CC}">
              <c16:uniqueId val="{00000002-14AF-47D2-8222-FBDCFB7C1040}"/>
            </c:ext>
          </c:extLst>
        </c:ser>
        <c:ser>
          <c:idx val="3"/>
          <c:order val="3"/>
          <c:tx>
            <c:strRef>
              <c:f>'Jan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estimates'!$D$22:$H$22</c:f>
              <c:numCache>
                <c:formatCode>#,##0</c:formatCode>
                <c:ptCount val="5"/>
                <c:pt idx="0">
                  <c:v>-5861.1290322580644</c:v>
                </c:pt>
                <c:pt idx="1">
                  <c:v>3681.7395896774206</c:v>
                </c:pt>
                <c:pt idx="2">
                  <c:v>664.80645161290317</c:v>
                </c:pt>
                <c:pt idx="3">
                  <c:v>-1049.3548387096773</c:v>
                </c:pt>
                <c:pt idx="4">
                  <c:v>-848.06451612903231</c:v>
                </c:pt>
              </c:numCache>
            </c:numRef>
          </c:val>
          <c:smooth val="0"/>
          <c:extLst>
            <c:ext xmlns:c16="http://schemas.microsoft.com/office/drawing/2014/chart" uri="{C3380CC4-5D6E-409C-BE32-E72D297353CC}">
              <c16:uniqueId val="{00000003-14AF-47D2-8222-FBDCFB7C1040}"/>
            </c:ext>
          </c:extLst>
        </c:ser>
        <c:ser>
          <c:idx val="4"/>
          <c:order val="4"/>
          <c:tx>
            <c:strRef>
              <c:f>'Jan 26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estimates'!$D$26:$H$26</c:f>
              <c:numCache>
                <c:formatCode>#,##0</c:formatCode>
                <c:ptCount val="5"/>
                <c:pt idx="0">
                  <c:v>-5223</c:v>
                </c:pt>
                <c:pt idx="1">
                  <c:v>3807.6977499999998</c:v>
                </c:pt>
                <c:pt idx="2">
                  <c:v>627</c:v>
                </c:pt>
                <c:pt idx="3">
                  <c:v>-385</c:v>
                </c:pt>
                <c:pt idx="4">
                  <c:v>-851</c:v>
                </c:pt>
              </c:numCache>
            </c:numRef>
          </c:val>
          <c:smooth val="0"/>
          <c:extLst>
            <c:ext xmlns:c16="http://schemas.microsoft.com/office/drawing/2014/chart" uri="{C3380CC4-5D6E-409C-BE32-E72D297353CC}">
              <c16:uniqueId val="{00000004-14AF-47D2-8222-FBDCFB7C1040}"/>
            </c:ext>
          </c:extLst>
        </c:ser>
        <c:ser>
          <c:idx val="5"/>
          <c:order val="5"/>
          <c:tx>
            <c:strRef>
              <c:f>'Jan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estimates'!$D$15:$H$15</c:f>
              <c:numCache>
                <c:formatCode>#,##0</c:formatCode>
                <c:ptCount val="5"/>
                <c:pt idx="0">
                  <c:v>15574</c:v>
                </c:pt>
                <c:pt idx="1">
                  <c:v>10697.01304</c:v>
                </c:pt>
                <c:pt idx="2">
                  <c:v>6623</c:v>
                </c:pt>
                <c:pt idx="3">
                  <c:v>375</c:v>
                </c:pt>
                <c:pt idx="4">
                  <c:v>6487</c:v>
                </c:pt>
              </c:numCache>
            </c:numRef>
          </c:val>
          <c:smooth val="0"/>
          <c:extLst>
            <c:ext xmlns:c16="http://schemas.microsoft.com/office/drawing/2014/chart" uri="{C3380CC4-5D6E-409C-BE32-E72D297353CC}">
              <c16:uniqueId val="{00000005-14AF-47D2-8222-FBDCFB7C1040}"/>
            </c:ext>
          </c:extLst>
        </c:ser>
        <c:ser>
          <c:idx val="10"/>
          <c:order val="6"/>
          <c:tx>
            <c:strRef>
              <c:f>'Jan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estimates'!$D$16:$H$16</c:f>
              <c:numCache>
                <c:formatCode>#,##0</c:formatCode>
                <c:ptCount val="5"/>
                <c:pt idx="0">
                  <c:v>4457.5</c:v>
                </c:pt>
                <c:pt idx="1">
                  <c:v>8234.4918450000005</c:v>
                </c:pt>
                <c:pt idx="2">
                  <c:v>3530.5</c:v>
                </c:pt>
                <c:pt idx="3">
                  <c:v>167</c:v>
                </c:pt>
                <c:pt idx="4">
                  <c:v>2669</c:v>
                </c:pt>
              </c:numCache>
            </c:numRef>
          </c:val>
          <c:smooth val="0"/>
          <c:extLst>
            <c:ext xmlns:c16="http://schemas.microsoft.com/office/drawing/2014/chart" uri="{C3380CC4-5D6E-409C-BE32-E72D297353CC}">
              <c16:uniqueId val="{00000006-14AF-47D2-8222-FBDCFB7C1040}"/>
            </c:ext>
          </c:extLst>
        </c:ser>
        <c:ser>
          <c:idx val="11"/>
          <c:order val="7"/>
          <c:tx>
            <c:strRef>
              <c:f>'Jan 26 Published MOS estimates'!$C$17</c:f>
              <c:strCache>
                <c:ptCount val="1"/>
                <c:pt idx="0">
                  <c:v>75%</c:v>
                </c:pt>
              </c:strCache>
            </c:strRef>
          </c:tx>
          <c:spPr>
            <a:ln w="28575">
              <a:noFill/>
            </a:ln>
          </c:spPr>
          <c:marker>
            <c:symbol val="none"/>
          </c:marker>
          <c:cat>
            <c:strRef>
              <c:f>'Jan 26 Published MOS estimates'!$D$4:$H$4</c:f>
              <c:strCache>
                <c:ptCount val="5"/>
                <c:pt idx="0">
                  <c:v>Sydney MSP</c:v>
                </c:pt>
                <c:pt idx="1">
                  <c:v>Sydney EGP</c:v>
                </c:pt>
                <c:pt idx="2">
                  <c:v>Adelaide MAP</c:v>
                </c:pt>
                <c:pt idx="3">
                  <c:v>Adelaide SEAGas</c:v>
                </c:pt>
                <c:pt idx="4">
                  <c:v>Brisbane RBP</c:v>
                </c:pt>
              </c:strCache>
            </c:strRef>
          </c:cat>
          <c:val>
            <c:numRef>
              <c:f>'Jan 26 Published MOS estimates'!$D$17:$H$17</c:f>
              <c:numCache>
                <c:formatCode>#,##0</c:formatCode>
                <c:ptCount val="5"/>
                <c:pt idx="0">
                  <c:v>-858</c:v>
                </c:pt>
                <c:pt idx="1">
                  <c:v>6225.0348649999996</c:v>
                </c:pt>
                <c:pt idx="2">
                  <c:v>1844</c:v>
                </c:pt>
                <c:pt idx="3">
                  <c:v>49</c:v>
                </c:pt>
                <c:pt idx="4">
                  <c:v>529.5</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'Jan 26 Published MOS estimates'!$K$4</c:f>
              <c:strCache>
                <c:ptCount val="1"/>
                <c:pt idx="0">
                  <c:v>Sydney MSP</c:v>
                </c:pt>
              </c:strCache>
            </c:strRef>
          </c:tx>
          <c:spPr>
            <a:ln w="25400">
              <a:solidFill>
                <a:srgbClr val="00FFFF"/>
              </a:solidFill>
              <a:prstDash val="solid"/>
            </a:ln>
          </c:spPr>
          <c:marker>
            <c:symbol val="none"/>
          </c:marker>
          <c:val>
            <c:numRef>
              <c:f>'Jan 26 Published MOS estimates'!$K$5:$K$35</c:f>
              <c:numCache>
                <c:formatCode>#,##0</c:formatCode>
                <c:ptCount val="31"/>
                <c:pt idx="0">
                  <c:v>15574</c:v>
                </c:pt>
                <c:pt idx="1">
                  <c:v>5484</c:v>
                </c:pt>
                <c:pt idx="2">
                  <c:v>3431</c:v>
                </c:pt>
                <c:pt idx="3">
                  <c:v>2537</c:v>
                </c:pt>
                <c:pt idx="4">
                  <c:v>1784</c:v>
                </c:pt>
                <c:pt idx="5">
                  <c:v>1127</c:v>
                </c:pt>
                <c:pt idx="6">
                  <c:v>163</c:v>
                </c:pt>
                <c:pt idx="7">
                  <c:v>-504</c:v>
                </c:pt>
                <c:pt idx="8">
                  <c:v>-1212</c:v>
                </c:pt>
                <c:pt idx="9">
                  <c:v>-1941</c:v>
                </c:pt>
                <c:pt idx="10">
                  <c:v>-2424</c:v>
                </c:pt>
                <c:pt idx="11">
                  <c:v>-3165</c:v>
                </c:pt>
                <c:pt idx="12">
                  <c:v>-3845</c:v>
                </c:pt>
                <c:pt idx="13">
                  <c:v>-4179</c:v>
                </c:pt>
                <c:pt idx="14">
                  <c:v>-4735</c:v>
                </c:pt>
                <c:pt idx="15">
                  <c:v>-5223</c:v>
                </c:pt>
                <c:pt idx="16">
                  <c:v>-5708</c:v>
                </c:pt>
                <c:pt idx="17">
                  <c:v>-6349</c:v>
                </c:pt>
                <c:pt idx="18">
                  <c:v>-6923</c:v>
                </c:pt>
                <c:pt idx="19">
                  <c:v>-7434</c:v>
                </c:pt>
                <c:pt idx="20">
                  <c:v>-7902</c:v>
                </c:pt>
                <c:pt idx="21">
                  <c:v>-8693</c:v>
                </c:pt>
                <c:pt idx="22">
                  <c:v>-9289</c:v>
                </c:pt>
                <c:pt idx="23">
                  <c:v>-9900</c:v>
                </c:pt>
                <c:pt idx="24">
                  <c:v>-10669</c:v>
                </c:pt>
                <c:pt idx="25">
                  <c:v>-11755</c:v>
                </c:pt>
                <c:pt idx="26">
                  <c:v>-12714</c:v>
                </c:pt>
                <c:pt idx="27">
                  <c:v>-13905</c:v>
                </c:pt>
                <c:pt idx="28">
                  <c:v>-15773</c:v>
                </c:pt>
                <c:pt idx="29">
                  <c:v>-18331</c:v>
                </c:pt>
                <c:pt idx="30">
                  <c:v>-39222</c:v>
                </c:pt>
              </c:numCache>
            </c:numRef>
          </c:val>
          <c:smooth val="1"/>
          <c:extLst>
            <c:ext xmlns:c16="http://schemas.microsoft.com/office/drawing/2014/chart" uri="{C3380CC4-5D6E-409C-BE32-E72D297353CC}">
              <c16:uniqueId val="{00000000-9B9C-4EB0-B9ED-F1DAC3DE3B62}"/>
            </c:ext>
          </c:extLst>
        </c:ser>
        <c:ser>
          <c:idx val="1"/>
          <c:order val="1"/>
          <c:tx>
            <c:strRef>
              <c:f>'Jan 26 Published MOS estimates'!$L$4</c:f>
              <c:strCache>
                <c:ptCount val="1"/>
                <c:pt idx="0">
                  <c:v>Sydney EGP</c:v>
                </c:pt>
              </c:strCache>
            </c:strRef>
          </c:tx>
          <c:spPr>
            <a:ln w="25400">
              <a:solidFill>
                <a:srgbClr val="0000FF"/>
              </a:solidFill>
              <a:prstDash val="solid"/>
            </a:ln>
          </c:spPr>
          <c:marker>
            <c:symbol val="none"/>
          </c:marker>
          <c:val>
            <c:numRef>
              <c:f>'Jan 26 Published MOS estimates'!$L$5:$L$35</c:f>
              <c:numCache>
                <c:formatCode>#,##0</c:formatCode>
                <c:ptCount val="31"/>
                <c:pt idx="0">
                  <c:v>10697.01304</c:v>
                </c:pt>
                <c:pt idx="1">
                  <c:v>8891.75101</c:v>
                </c:pt>
                <c:pt idx="2">
                  <c:v>7577.2326800000001</c:v>
                </c:pt>
                <c:pt idx="3">
                  <c:v>7389.3717399999996</c:v>
                </c:pt>
                <c:pt idx="4">
                  <c:v>7099.1174799999999</c:v>
                </c:pt>
                <c:pt idx="5">
                  <c:v>6890.7290300000004</c:v>
                </c:pt>
                <c:pt idx="6">
                  <c:v>6665.9424900000004</c:v>
                </c:pt>
                <c:pt idx="7">
                  <c:v>6376.4476999999997</c:v>
                </c:pt>
                <c:pt idx="8">
                  <c:v>6073.6220300000004</c:v>
                </c:pt>
                <c:pt idx="9">
                  <c:v>5776.37374</c:v>
                </c:pt>
                <c:pt idx="10">
                  <c:v>5515.1287700000003</c:v>
                </c:pt>
                <c:pt idx="11">
                  <c:v>5184.6308799999997</c:v>
                </c:pt>
                <c:pt idx="12">
                  <c:v>4496.99964</c:v>
                </c:pt>
                <c:pt idx="13">
                  <c:v>4168.0690199999999</c:v>
                </c:pt>
                <c:pt idx="14">
                  <c:v>4009.2135499999999</c:v>
                </c:pt>
                <c:pt idx="15">
                  <c:v>3807.6977499999998</c:v>
                </c:pt>
                <c:pt idx="16">
                  <c:v>3363.34755</c:v>
                </c:pt>
                <c:pt idx="17">
                  <c:v>3232.2132999999999</c:v>
                </c:pt>
                <c:pt idx="18">
                  <c:v>2973.4430200000002</c:v>
                </c:pt>
                <c:pt idx="19">
                  <c:v>2457.6172700000002</c:v>
                </c:pt>
                <c:pt idx="20">
                  <c:v>2123.4292599999999</c:v>
                </c:pt>
                <c:pt idx="21">
                  <c:v>1868.53071</c:v>
                </c:pt>
                <c:pt idx="22">
                  <c:v>1512.06106</c:v>
                </c:pt>
                <c:pt idx="23">
                  <c:v>1236.2963500000001</c:v>
                </c:pt>
                <c:pt idx="24">
                  <c:v>933.44620999999995</c:v>
                </c:pt>
                <c:pt idx="25">
                  <c:v>791.24919</c:v>
                </c:pt>
                <c:pt idx="26">
                  <c:v>691.49243000000001</c:v>
                </c:pt>
                <c:pt idx="27">
                  <c:v>632.09145000000001</c:v>
                </c:pt>
                <c:pt idx="28">
                  <c:v>405.48727000000002</c:v>
                </c:pt>
                <c:pt idx="29">
                  <c:v>0</c:v>
                </c:pt>
                <c:pt idx="30">
                  <c:v>-8706.1183400000009</c:v>
                </c:pt>
              </c:numCache>
            </c:numRef>
          </c:val>
          <c:smooth val="1"/>
          <c:extLst>
            <c:ext xmlns:c16="http://schemas.microsoft.com/office/drawing/2014/chart" uri="{C3380CC4-5D6E-409C-BE32-E72D297353CC}">
              <c16:uniqueId val="{00000001-9B9C-4EB0-B9ED-F1DAC3DE3B62}"/>
            </c:ext>
          </c:extLst>
        </c:ser>
        <c:ser>
          <c:idx val="2"/>
          <c:order val="2"/>
          <c:tx>
            <c:strRef>
              <c:f>'Jan 26 Published MOS estimates'!$M$4</c:f>
              <c:strCache>
                <c:ptCount val="1"/>
                <c:pt idx="0">
                  <c:v>Adelaide MAP</c:v>
                </c:pt>
              </c:strCache>
            </c:strRef>
          </c:tx>
          <c:spPr>
            <a:ln w="25400">
              <a:solidFill>
                <a:srgbClr val="FFC322"/>
              </a:solidFill>
              <a:prstDash val="solid"/>
            </a:ln>
          </c:spPr>
          <c:marker>
            <c:symbol val="none"/>
          </c:marker>
          <c:val>
            <c:numRef>
              <c:f>'Jan 26 Published MOS estimates'!$M$5:$M$35</c:f>
              <c:numCache>
                <c:formatCode>#,##0</c:formatCode>
                <c:ptCount val="31"/>
                <c:pt idx="0">
                  <c:v>6623</c:v>
                </c:pt>
                <c:pt idx="1">
                  <c:v>3736</c:v>
                </c:pt>
                <c:pt idx="2">
                  <c:v>3325</c:v>
                </c:pt>
                <c:pt idx="3">
                  <c:v>2823</c:v>
                </c:pt>
                <c:pt idx="4">
                  <c:v>2616</c:v>
                </c:pt>
                <c:pt idx="5">
                  <c:v>2342</c:v>
                </c:pt>
                <c:pt idx="6">
                  <c:v>2036</c:v>
                </c:pt>
                <c:pt idx="7">
                  <c:v>1942</c:v>
                </c:pt>
                <c:pt idx="8">
                  <c:v>1746</c:v>
                </c:pt>
                <c:pt idx="9">
                  <c:v>1509</c:v>
                </c:pt>
                <c:pt idx="10">
                  <c:v>1398</c:v>
                </c:pt>
                <c:pt idx="11">
                  <c:v>1272</c:v>
                </c:pt>
                <c:pt idx="12">
                  <c:v>1044</c:v>
                </c:pt>
                <c:pt idx="13">
                  <c:v>864</c:v>
                </c:pt>
                <c:pt idx="14">
                  <c:v>705</c:v>
                </c:pt>
                <c:pt idx="15">
                  <c:v>627</c:v>
                </c:pt>
                <c:pt idx="16">
                  <c:v>501</c:v>
                </c:pt>
                <c:pt idx="17">
                  <c:v>311</c:v>
                </c:pt>
                <c:pt idx="18">
                  <c:v>179</c:v>
                </c:pt>
                <c:pt idx="19">
                  <c:v>33</c:v>
                </c:pt>
                <c:pt idx="20">
                  <c:v>-40</c:v>
                </c:pt>
                <c:pt idx="21">
                  <c:v>-124</c:v>
                </c:pt>
                <c:pt idx="22">
                  <c:v>-267</c:v>
                </c:pt>
                <c:pt idx="23">
                  <c:v>-470</c:v>
                </c:pt>
                <c:pt idx="24">
                  <c:v>-781</c:v>
                </c:pt>
                <c:pt idx="25">
                  <c:v>-878</c:v>
                </c:pt>
                <c:pt idx="26">
                  <c:v>-1181</c:v>
                </c:pt>
                <c:pt idx="27">
                  <c:v>-1395</c:v>
                </c:pt>
                <c:pt idx="28">
                  <c:v>-2192</c:v>
                </c:pt>
                <c:pt idx="29">
                  <c:v>-2625</c:v>
                </c:pt>
                <c:pt idx="30">
                  <c:v>-5070</c:v>
                </c:pt>
              </c:numCache>
            </c:numRef>
          </c:val>
          <c:smooth val="1"/>
          <c:extLst>
            <c:ext xmlns:c16="http://schemas.microsoft.com/office/drawing/2014/chart" uri="{C3380CC4-5D6E-409C-BE32-E72D297353CC}">
              <c16:uniqueId val="{00000002-9B9C-4EB0-B9ED-F1DAC3DE3B62}"/>
            </c:ext>
          </c:extLst>
        </c:ser>
        <c:ser>
          <c:idx val="3"/>
          <c:order val="3"/>
          <c:tx>
            <c:strRef>
              <c:f>'Jan 26 Published MOS estimates'!$N$4</c:f>
              <c:strCache>
                <c:ptCount val="1"/>
                <c:pt idx="0">
                  <c:v>Adelaide SEAGas</c:v>
                </c:pt>
              </c:strCache>
            </c:strRef>
          </c:tx>
          <c:spPr>
            <a:ln w="25400">
              <a:solidFill>
                <a:srgbClr val="FF6600"/>
              </a:solidFill>
              <a:prstDash val="solid"/>
            </a:ln>
          </c:spPr>
          <c:marker>
            <c:symbol val="none"/>
          </c:marker>
          <c:val>
            <c:numRef>
              <c:f>'Jan 26 Published MOS estimates'!$N$5:$N$35</c:f>
              <c:numCache>
                <c:formatCode>#,##0</c:formatCode>
                <c:ptCount val="31"/>
                <c:pt idx="0">
                  <c:v>375</c:v>
                </c:pt>
                <c:pt idx="1">
                  <c:v>203</c:v>
                </c:pt>
                <c:pt idx="2">
                  <c:v>131</c:v>
                </c:pt>
                <c:pt idx="3">
                  <c:v>82</c:v>
                </c:pt>
                <c:pt idx="4">
                  <c:v>74</c:v>
                </c:pt>
                <c:pt idx="5">
                  <c:v>71</c:v>
                </c:pt>
                <c:pt idx="6">
                  <c:v>63</c:v>
                </c:pt>
                <c:pt idx="7">
                  <c:v>54</c:v>
                </c:pt>
                <c:pt idx="8">
                  <c:v>44</c:v>
                </c:pt>
                <c:pt idx="9">
                  <c:v>0</c:v>
                </c:pt>
                <c:pt idx="10">
                  <c:v>-55</c:v>
                </c:pt>
                <c:pt idx="11">
                  <c:v>-67</c:v>
                </c:pt>
                <c:pt idx="12">
                  <c:v>-105</c:v>
                </c:pt>
                <c:pt idx="13">
                  <c:v>-176</c:v>
                </c:pt>
                <c:pt idx="14">
                  <c:v>-237</c:v>
                </c:pt>
                <c:pt idx="15">
                  <c:v>-385</c:v>
                </c:pt>
                <c:pt idx="16">
                  <c:v>-517</c:v>
                </c:pt>
                <c:pt idx="17">
                  <c:v>-652</c:v>
                </c:pt>
                <c:pt idx="18">
                  <c:v>-726</c:v>
                </c:pt>
                <c:pt idx="19">
                  <c:v>-831</c:v>
                </c:pt>
                <c:pt idx="20">
                  <c:v>-965</c:v>
                </c:pt>
                <c:pt idx="21">
                  <c:v>-1083</c:v>
                </c:pt>
                <c:pt idx="22">
                  <c:v>-1230</c:v>
                </c:pt>
                <c:pt idx="23">
                  <c:v>-1442</c:v>
                </c:pt>
                <c:pt idx="24">
                  <c:v>-1805</c:v>
                </c:pt>
                <c:pt idx="25">
                  <c:v>-1965</c:v>
                </c:pt>
                <c:pt idx="26">
                  <c:v>-2304</c:v>
                </c:pt>
                <c:pt idx="27">
                  <c:v>-2647</c:v>
                </c:pt>
                <c:pt idx="28">
                  <c:v>-3278</c:v>
                </c:pt>
                <c:pt idx="29">
                  <c:v>-3719</c:v>
                </c:pt>
                <c:pt idx="30">
                  <c:v>-9438</c:v>
                </c:pt>
              </c:numCache>
            </c:numRef>
          </c:val>
          <c:smooth val="1"/>
          <c:extLst>
            <c:ext xmlns:c16="http://schemas.microsoft.com/office/drawing/2014/chart" uri="{C3380CC4-5D6E-409C-BE32-E72D297353CC}">
              <c16:uniqueId val="{00000003-9B9C-4EB0-B9ED-F1DAC3DE3B62}"/>
            </c:ext>
          </c:extLst>
        </c:ser>
        <c:ser>
          <c:idx val="4"/>
          <c:order val="4"/>
          <c:tx>
            <c:strRef>
              <c:f>'Jan 26 Published MOS estimates'!$O$4</c:f>
              <c:strCache>
                <c:ptCount val="1"/>
                <c:pt idx="0">
                  <c:v>Brisbane RBP</c:v>
                </c:pt>
              </c:strCache>
            </c:strRef>
          </c:tx>
          <c:marker>
            <c:symbol val="none"/>
          </c:marker>
          <c:val>
            <c:numRef>
              <c:f>'Jan 26 Published MOS estimates'!$O$5:$O$35</c:f>
              <c:numCache>
                <c:formatCode>#,##0</c:formatCode>
                <c:ptCount val="31"/>
                <c:pt idx="0">
                  <c:v>6487</c:v>
                </c:pt>
                <c:pt idx="1">
                  <c:v>3516</c:v>
                </c:pt>
                <c:pt idx="2">
                  <c:v>1822</c:v>
                </c:pt>
                <c:pt idx="3">
                  <c:v>1537</c:v>
                </c:pt>
                <c:pt idx="4">
                  <c:v>1336</c:v>
                </c:pt>
                <c:pt idx="5">
                  <c:v>1189</c:v>
                </c:pt>
                <c:pt idx="6">
                  <c:v>874</c:v>
                </c:pt>
                <c:pt idx="7">
                  <c:v>737</c:v>
                </c:pt>
                <c:pt idx="8">
                  <c:v>322</c:v>
                </c:pt>
                <c:pt idx="9">
                  <c:v>198</c:v>
                </c:pt>
                <c:pt idx="10">
                  <c:v>60</c:v>
                </c:pt>
                <c:pt idx="11">
                  <c:v>-44</c:v>
                </c:pt>
                <c:pt idx="12">
                  <c:v>-299</c:v>
                </c:pt>
                <c:pt idx="13">
                  <c:v>-558</c:v>
                </c:pt>
                <c:pt idx="14">
                  <c:v>-721</c:v>
                </c:pt>
                <c:pt idx="15">
                  <c:v>-851</c:v>
                </c:pt>
                <c:pt idx="16">
                  <c:v>-975</c:v>
                </c:pt>
                <c:pt idx="17">
                  <c:v>-1155</c:v>
                </c:pt>
                <c:pt idx="18">
                  <c:v>-1321</c:v>
                </c:pt>
                <c:pt idx="19">
                  <c:v>-1462</c:v>
                </c:pt>
                <c:pt idx="20">
                  <c:v>-1658</c:v>
                </c:pt>
                <c:pt idx="21">
                  <c:v>-1801</c:v>
                </c:pt>
                <c:pt idx="22">
                  <c:v>-1964</c:v>
                </c:pt>
                <c:pt idx="23">
                  <c:v>-2193</c:v>
                </c:pt>
                <c:pt idx="24">
                  <c:v>-2425</c:v>
                </c:pt>
                <c:pt idx="25">
                  <c:v>-2664</c:v>
                </c:pt>
                <c:pt idx="26">
                  <c:v>-2722</c:v>
                </c:pt>
                <c:pt idx="27">
                  <c:v>-3237</c:v>
                </c:pt>
                <c:pt idx="28">
                  <c:v>-3847</c:v>
                </c:pt>
                <c:pt idx="29">
                  <c:v>-4558</c:v>
                </c:pt>
                <c:pt idx="30">
                  <c:v>-9913</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'Feb 26 Published MOS estimates'!$C$19</c:f>
              <c:strCache>
                <c:ptCount val="1"/>
                <c:pt idx="0">
                  <c:v>25%</c:v>
                </c:pt>
              </c:strCache>
            </c:strRef>
          </c:tx>
          <c:spPr>
            <a:ln w="28575">
              <a:noFill/>
            </a:ln>
          </c:spPr>
          <c:marker>
            <c:symbol val="none"/>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estimates'!$D$19:$H$19</c:f>
              <c:numCache>
                <c:formatCode>#,##0</c:formatCode>
                <c:ptCount val="5"/>
                <c:pt idx="0">
                  <c:v>-9232.75</c:v>
                </c:pt>
                <c:pt idx="1">
                  <c:v>1777.211855</c:v>
                </c:pt>
                <c:pt idx="2">
                  <c:v>-884.25</c:v>
                </c:pt>
                <c:pt idx="3">
                  <c:v>-828.5</c:v>
                </c:pt>
                <c:pt idx="4">
                  <c:v>-975.5</c:v>
                </c:pt>
              </c:numCache>
            </c:numRef>
          </c:val>
          <c:smooth val="0"/>
          <c:extLst>
            <c:ext xmlns:c16="http://schemas.microsoft.com/office/drawing/2014/chart" uri="{C3380CC4-5D6E-409C-BE32-E72D297353CC}">
              <c16:uniqueId val="{00000000-9AC8-4EC1-9FA9-2ABCB7656060}"/>
            </c:ext>
          </c:extLst>
        </c:ser>
        <c:ser>
          <c:idx val="1"/>
          <c:order val="1"/>
          <c:tx>
            <c:strRef>
              <c:f>'Feb 26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estimates'!$D$20:$H$20</c:f>
              <c:numCache>
                <c:formatCode>#,##0</c:formatCode>
                <c:ptCount val="5"/>
                <c:pt idx="0">
                  <c:v>-15587.199999999999</c:v>
                </c:pt>
                <c:pt idx="1">
                  <c:v>-974.89375299999995</c:v>
                </c:pt>
                <c:pt idx="2">
                  <c:v>-2609.6999999999998</c:v>
                </c:pt>
                <c:pt idx="3">
                  <c:v>-3009.25</c:v>
                </c:pt>
                <c:pt idx="4">
                  <c:v>-2167.15</c:v>
                </c:pt>
              </c:numCache>
            </c:numRef>
          </c:val>
          <c:smooth val="0"/>
          <c:extLst>
            <c:ext xmlns:c16="http://schemas.microsoft.com/office/drawing/2014/chart" uri="{C3380CC4-5D6E-409C-BE32-E72D297353CC}">
              <c16:uniqueId val="{00000001-9AC8-4EC1-9FA9-2ABCB7656060}"/>
            </c:ext>
          </c:extLst>
        </c:ser>
        <c:ser>
          <c:idx val="2"/>
          <c:order val="2"/>
          <c:tx>
            <c:strRef>
              <c:f>'Feb 26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estimates'!$D$21:$H$21</c:f>
              <c:numCache>
                <c:formatCode>#,##0</c:formatCode>
                <c:ptCount val="5"/>
                <c:pt idx="0">
                  <c:v>-24933</c:v>
                </c:pt>
                <c:pt idx="1">
                  <c:v>-10823.858980000001</c:v>
                </c:pt>
                <c:pt idx="2">
                  <c:v>-10405</c:v>
                </c:pt>
                <c:pt idx="3">
                  <c:v>-4759</c:v>
                </c:pt>
                <c:pt idx="4">
                  <c:v>-13780</c:v>
                </c:pt>
              </c:numCache>
            </c:numRef>
          </c:val>
          <c:smooth val="0"/>
          <c:extLst>
            <c:ext xmlns:c16="http://schemas.microsoft.com/office/drawing/2014/chart" uri="{C3380CC4-5D6E-409C-BE32-E72D297353CC}">
              <c16:uniqueId val="{00000002-9AC8-4EC1-9FA9-2ABCB7656060}"/>
            </c:ext>
          </c:extLst>
        </c:ser>
        <c:ser>
          <c:idx val="3"/>
          <c:order val="3"/>
          <c:tx>
            <c:strRef>
              <c:f>'Feb 26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estimates'!$D$22:$H$22</c:f>
              <c:numCache>
                <c:formatCode>#,##0</c:formatCode>
                <c:ptCount val="5"/>
                <c:pt idx="0">
                  <c:v>-4392.6071428571431</c:v>
                </c:pt>
                <c:pt idx="1">
                  <c:v>3380.3686046428566</c:v>
                </c:pt>
                <c:pt idx="2">
                  <c:v>27.214285714285715</c:v>
                </c:pt>
                <c:pt idx="3">
                  <c:v>-659.17857142857144</c:v>
                </c:pt>
                <c:pt idx="4">
                  <c:v>-358.07142857142856</c:v>
                </c:pt>
              </c:numCache>
            </c:numRef>
          </c:val>
          <c:smooth val="0"/>
          <c:extLst>
            <c:ext xmlns:c16="http://schemas.microsoft.com/office/drawing/2014/chart" uri="{C3380CC4-5D6E-409C-BE32-E72D297353CC}">
              <c16:uniqueId val="{00000003-9AC8-4EC1-9FA9-2ABCB7656060}"/>
            </c:ext>
          </c:extLst>
        </c:ser>
        <c:ser>
          <c:idx val="4"/>
          <c:order val="4"/>
          <c:tx>
            <c:strRef>
              <c:f>'Feb 26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estimates'!$D$26:$H$26</c:f>
              <c:numCache>
                <c:formatCode>#,##0</c:formatCode>
                <c:ptCount val="5"/>
                <c:pt idx="0">
                  <c:v>-4955</c:v>
                </c:pt>
                <c:pt idx="1">
                  <c:v>3283.4083849999997</c:v>
                </c:pt>
                <c:pt idx="2">
                  <c:v>-21.5</c:v>
                </c:pt>
                <c:pt idx="3">
                  <c:v>-235.5</c:v>
                </c:pt>
                <c:pt idx="4">
                  <c:v>-44</c:v>
                </c:pt>
              </c:numCache>
            </c:numRef>
          </c:val>
          <c:smooth val="0"/>
          <c:extLst>
            <c:ext xmlns:c16="http://schemas.microsoft.com/office/drawing/2014/chart" uri="{C3380CC4-5D6E-409C-BE32-E72D297353CC}">
              <c16:uniqueId val="{00000004-9AC8-4EC1-9FA9-2ABCB7656060}"/>
            </c:ext>
          </c:extLst>
        </c:ser>
        <c:ser>
          <c:idx val="5"/>
          <c:order val="5"/>
          <c:tx>
            <c:strRef>
              <c:f>'Feb 26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estimates'!$D$15:$H$15</c:f>
              <c:numCache>
                <c:formatCode>#,##0</c:formatCode>
                <c:ptCount val="5"/>
                <c:pt idx="0">
                  <c:v>23014</c:v>
                </c:pt>
                <c:pt idx="1">
                  <c:v>10770.27275</c:v>
                </c:pt>
                <c:pt idx="2">
                  <c:v>4940</c:v>
                </c:pt>
                <c:pt idx="3">
                  <c:v>791</c:v>
                </c:pt>
                <c:pt idx="4">
                  <c:v>5842</c:v>
                </c:pt>
              </c:numCache>
            </c:numRef>
          </c:val>
          <c:smooth val="0"/>
          <c:extLst>
            <c:ext xmlns:c16="http://schemas.microsoft.com/office/drawing/2014/chart" uri="{C3380CC4-5D6E-409C-BE32-E72D297353CC}">
              <c16:uniqueId val="{00000005-9AC8-4EC1-9FA9-2ABCB7656060}"/>
            </c:ext>
          </c:extLst>
        </c:ser>
        <c:ser>
          <c:idx val="10"/>
          <c:order val="6"/>
          <c:tx>
            <c:strRef>
              <c:f>'Feb 26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estimates'!$D$16:$H$16</c:f>
              <c:numCache>
                <c:formatCode>#,##0</c:formatCode>
                <c:ptCount val="5"/>
                <c:pt idx="0">
                  <c:v>7205.6999999999953</c:v>
                </c:pt>
                <c:pt idx="1">
                  <c:v>7885.6221489999998</c:v>
                </c:pt>
                <c:pt idx="2">
                  <c:v>3692.8999999999983</c:v>
                </c:pt>
                <c:pt idx="3">
                  <c:v>312.69999999999965</c:v>
                </c:pt>
                <c:pt idx="4">
                  <c:v>2068.2999999999993</c:v>
                </c:pt>
              </c:numCache>
            </c:numRef>
          </c:val>
          <c:smooth val="0"/>
          <c:extLst>
            <c:ext xmlns:c16="http://schemas.microsoft.com/office/drawing/2014/chart" uri="{C3380CC4-5D6E-409C-BE32-E72D297353CC}">
              <c16:uniqueId val="{00000006-9AC8-4EC1-9FA9-2ABCB7656060}"/>
            </c:ext>
          </c:extLst>
        </c:ser>
        <c:ser>
          <c:idx val="11"/>
          <c:order val="7"/>
          <c:tx>
            <c:strRef>
              <c:f>'Feb 26 Published MOS estimates'!$C$17</c:f>
              <c:strCache>
                <c:ptCount val="1"/>
                <c:pt idx="0">
                  <c:v>75%</c:v>
                </c:pt>
              </c:strCache>
            </c:strRef>
          </c:tx>
          <c:spPr>
            <a:ln w="28575">
              <a:noFill/>
            </a:ln>
          </c:spPr>
          <c:marker>
            <c:symbol val="none"/>
          </c:marker>
          <c:cat>
            <c:strRef>
              <c:f>'Feb 26 Published MOS estimates'!$D$4:$H$4</c:f>
              <c:strCache>
                <c:ptCount val="5"/>
                <c:pt idx="0">
                  <c:v>Sydney MSP</c:v>
                </c:pt>
                <c:pt idx="1">
                  <c:v>Sydney EGP</c:v>
                </c:pt>
                <c:pt idx="2">
                  <c:v>Adelaide MAP</c:v>
                </c:pt>
                <c:pt idx="3">
                  <c:v>Adelaide SEAGas</c:v>
                </c:pt>
                <c:pt idx="4">
                  <c:v>Brisbane RBP</c:v>
                </c:pt>
              </c:strCache>
            </c:strRef>
          </c:cat>
          <c:val>
            <c:numRef>
              <c:f>'Feb 26 Published MOS estimates'!$D$17:$H$17</c:f>
              <c:numCache>
                <c:formatCode>#,##0</c:formatCode>
                <c:ptCount val="5"/>
                <c:pt idx="0">
                  <c:v>-333.25</c:v>
                </c:pt>
                <c:pt idx="1">
                  <c:v>5865.8908474999998</c:v>
                </c:pt>
                <c:pt idx="2">
                  <c:v>1344.25</c:v>
                </c:pt>
                <c:pt idx="3">
                  <c:v>47</c:v>
                </c:pt>
                <c:pt idx="4">
                  <c:v>770.5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'Feb 26 Published MOS estimates'!$K$4</c:f>
              <c:strCache>
                <c:ptCount val="1"/>
                <c:pt idx="0">
                  <c:v>Sydney MSP</c:v>
                </c:pt>
              </c:strCache>
            </c:strRef>
          </c:tx>
          <c:spPr>
            <a:ln w="25400">
              <a:solidFill>
                <a:srgbClr val="00FFFF"/>
              </a:solidFill>
              <a:prstDash val="solid"/>
            </a:ln>
          </c:spPr>
          <c:marker>
            <c:symbol val="none"/>
          </c:marker>
          <c:val>
            <c:numRef>
              <c:f>'Feb 26 Published MOS estimates'!$K$5:$K$35</c:f>
              <c:numCache>
                <c:formatCode>#,##0</c:formatCode>
                <c:ptCount val="31"/>
                <c:pt idx="0">
                  <c:v>23014</c:v>
                </c:pt>
                <c:pt idx="1">
                  <c:v>8430</c:v>
                </c:pt>
                <c:pt idx="2">
                  <c:v>4932</c:v>
                </c:pt>
                <c:pt idx="3">
                  <c:v>3571</c:v>
                </c:pt>
                <c:pt idx="4">
                  <c:v>2417</c:v>
                </c:pt>
                <c:pt idx="5">
                  <c:v>319</c:v>
                </c:pt>
                <c:pt idx="6">
                  <c:v>83</c:v>
                </c:pt>
                <c:pt idx="7">
                  <c:v>-472</c:v>
                </c:pt>
                <c:pt idx="8">
                  <c:v>-1527</c:v>
                </c:pt>
                <c:pt idx="9">
                  <c:v>-2517</c:v>
                </c:pt>
                <c:pt idx="10">
                  <c:v>-2859</c:v>
                </c:pt>
                <c:pt idx="11">
                  <c:v>-3331</c:v>
                </c:pt>
                <c:pt idx="12">
                  <c:v>-4072</c:v>
                </c:pt>
                <c:pt idx="13">
                  <c:v>-4798</c:v>
                </c:pt>
                <c:pt idx="14">
                  <c:v>-5112</c:v>
                </c:pt>
                <c:pt idx="15">
                  <c:v>-5574</c:v>
                </c:pt>
                <c:pt idx="16">
                  <c:v>-5829</c:v>
                </c:pt>
                <c:pt idx="17">
                  <c:v>-6365</c:v>
                </c:pt>
                <c:pt idx="18">
                  <c:v>-7729</c:v>
                </c:pt>
                <c:pt idx="19">
                  <c:v>-8163</c:v>
                </c:pt>
                <c:pt idx="20">
                  <c:v>-9158</c:v>
                </c:pt>
                <c:pt idx="21">
                  <c:v>-9457</c:v>
                </c:pt>
                <c:pt idx="22">
                  <c:v>-10238</c:v>
                </c:pt>
                <c:pt idx="23">
                  <c:v>-11368</c:v>
                </c:pt>
                <c:pt idx="24">
                  <c:v>-12141</c:v>
                </c:pt>
                <c:pt idx="25">
                  <c:v>-13294</c:v>
                </c:pt>
                <c:pt idx="26">
                  <c:v>-16822</c:v>
                </c:pt>
                <c:pt idx="27">
                  <c:v>-24933</c:v>
                </c:pt>
              </c:numCache>
            </c:numRef>
          </c:val>
          <c:smooth val="1"/>
          <c:extLst>
            <c:ext xmlns:c16="http://schemas.microsoft.com/office/drawing/2014/chart" uri="{C3380CC4-5D6E-409C-BE32-E72D297353CC}">
              <c16:uniqueId val="{00000000-CDB6-4FC8-BF53-AE743684EB0D}"/>
            </c:ext>
          </c:extLst>
        </c:ser>
        <c:ser>
          <c:idx val="1"/>
          <c:order val="1"/>
          <c:tx>
            <c:strRef>
              <c:f>'Feb 26 Published MOS estimates'!$L$4</c:f>
              <c:strCache>
                <c:ptCount val="1"/>
                <c:pt idx="0">
                  <c:v>Sydney EGP</c:v>
                </c:pt>
              </c:strCache>
            </c:strRef>
          </c:tx>
          <c:spPr>
            <a:ln w="25400">
              <a:solidFill>
                <a:srgbClr val="0000FF"/>
              </a:solidFill>
              <a:prstDash val="solid"/>
            </a:ln>
          </c:spPr>
          <c:marker>
            <c:symbol val="none"/>
          </c:marker>
          <c:val>
            <c:numRef>
              <c:f>'Feb 26 Published MOS estimates'!$L$5:$L$35</c:f>
              <c:numCache>
                <c:formatCode>#,##0</c:formatCode>
                <c:ptCount val="31"/>
                <c:pt idx="0">
                  <c:v>10770.27275</c:v>
                </c:pt>
                <c:pt idx="1">
                  <c:v>8005.2654700000003</c:v>
                </c:pt>
                <c:pt idx="2">
                  <c:v>7663.4274100000002</c:v>
                </c:pt>
                <c:pt idx="3">
                  <c:v>7259.8205200000002</c:v>
                </c:pt>
                <c:pt idx="4">
                  <c:v>6991.6922299999997</c:v>
                </c:pt>
                <c:pt idx="5">
                  <c:v>6489.3633099999997</c:v>
                </c:pt>
                <c:pt idx="6">
                  <c:v>6153.5451199999998</c:v>
                </c:pt>
                <c:pt idx="7">
                  <c:v>5770.0060899999999</c:v>
                </c:pt>
                <c:pt idx="8">
                  <c:v>4763.3297599999996</c:v>
                </c:pt>
                <c:pt idx="9">
                  <c:v>4501.7139699999998</c:v>
                </c:pt>
                <c:pt idx="10">
                  <c:v>4032.5114199999998</c:v>
                </c:pt>
                <c:pt idx="11">
                  <c:v>3834.7381700000001</c:v>
                </c:pt>
                <c:pt idx="12">
                  <c:v>3693.3240599999999</c:v>
                </c:pt>
                <c:pt idx="13">
                  <c:v>3390.5636599999998</c:v>
                </c:pt>
                <c:pt idx="14">
                  <c:v>3176.2531100000001</c:v>
                </c:pt>
                <c:pt idx="15">
                  <c:v>3017.7380899999998</c:v>
                </c:pt>
                <c:pt idx="16">
                  <c:v>2856.2616899999998</c:v>
                </c:pt>
                <c:pt idx="17">
                  <c:v>2704.0306300000002</c:v>
                </c:pt>
                <c:pt idx="18">
                  <c:v>2448.7009899999998</c:v>
                </c:pt>
                <c:pt idx="19">
                  <c:v>2151.2305500000002</c:v>
                </c:pt>
                <c:pt idx="20">
                  <c:v>1816.4590499999999</c:v>
                </c:pt>
                <c:pt idx="21">
                  <c:v>1659.47027</c:v>
                </c:pt>
                <c:pt idx="22">
                  <c:v>1480.1116300000001</c:v>
                </c:pt>
                <c:pt idx="23">
                  <c:v>1281.3819699999999</c:v>
                </c:pt>
                <c:pt idx="24">
                  <c:v>890.17773</c:v>
                </c:pt>
                <c:pt idx="25">
                  <c:v>374.02474000000001</c:v>
                </c:pt>
                <c:pt idx="26">
                  <c:v>-1701.2344800000001</c:v>
                </c:pt>
                <c:pt idx="27">
                  <c:v>-10823.858980000001</c:v>
                </c:pt>
              </c:numCache>
            </c:numRef>
          </c:val>
          <c:smooth val="1"/>
          <c:extLst>
            <c:ext xmlns:c16="http://schemas.microsoft.com/office/drawing/2014/chart" uri="{C3380CC4-5D6E-409C-BE32-E72D297353CC}">
              <c16:uniqueId val="{00000001-CDB6-4FC8-BF53-AE743684EB0D}"/>
            </c:ext>
          </c:extLst>
        </c:ser>
        <c:ser>
          <c:idx val="2"/>
          <c:order val="2"/>
          <c:tx>
            <c:strRef>
              <c:f>'Feb 26 Published MOS estimates'!$M$4</c:f>
              <c:strCache>
                <c:ptCount val="1"/>
                <c:pt idx="0">
                  <c:v>Adelaide MAP</c:v>
                </c:pt>
              </c:strCache>
            </c:strRef>
          </c:tx>
          <c:spPr>
            <a:ln w="25400">
              <a:solidFill>
                <a:srgbClr val="FFC322"/>
              </a:solidFill>
              <a:prstDash val="solid"/>
            </a:ln>
          </c:spPr>
          <c:marker>
            <c:symbol val="none"/>
          </c:marker>
          <c:val>
            <c:numRef>
              <c:f>'Feb 26 Published MOS estimates'!$M$5:$M$35</c:f>
              <c:numCache>
                <c:formatCode>#,##0</c:formatCode>
                <c:ptCount val="31"/>
                <c:pt idx="0">
                  <c:v>4940</c:v>
                </c:pt>
                <c:pt idx="1">
                  <c:v>4087</c:v>
                </c:pt>
                <c:pt idx="2">
                  <c:v>2961</c:v>
                </c:pt>
                <c:pt idx="3">
                  <c:v>2445</c:v>
                </c:pt>
                <c:pt idx="4">
                  <c:v>2092</c:v>
                </c:pt>
                <c:pt idx="5">
                  <c:v>1898</c:v>
                </c:pt>
                <c:pt idx="6">
                  <c:v>1453</c:v>
                </c:pt>
                <c:pt idx="7">
                  <c:v>1308</c:v>
                </c:pt>
                <c:pt idx="8">
                  <c:v>1108</c:v>
                </c:pt>
                <c:pt idx="9">
                  <c:v>870</c:v>
                </c:pt>
                <c:pt idx="10">
                  <c:v>736</c:v>
                </c:pt>
                <c:pt idx="11">
                  <c:v>497</c:v>
                </c:pt>
                <c:pt idx="12">
                  <c:v>325</c:v>
                </c:pt>
                <c:pt idx="13">
                  <c:v>19</c:v>
                </c:pt>
                <c:pt idx="14">
                  <c:v>-62</c:v>
                </c:pt>
                <c:pt idx="15">
                  <c:v>-120</c:v>
                </c:pt>
                <c:pt idx="16">
                  <c:v>-354</c:v>
                </c:pt>
                <c:pt idx="17">
                  <c:v>-405</c:v>
                </c:pt>
                <c:pt idx="18">
                  <c:v>-570</c:v>
                </c:pt>
                <c:pt idx="19">
                  <c:v>-657</c:v>
                </c:pt>
                <c:pt idx="20">
                  <c:v>-833</c:v>
                </c:pt>
                <c:pt idx="21">
                  <c:v>-1038</c:v>
                </c:pt>
                <c:pt idx="22">
                  <c:v>-1258</c:v>
                </c:pt>
                <c:pt idx="23">
                  <c:v>-1483</c:v>
                </c:pt>
                <c:pt idx="24">
                  <c:v>-1800</c:v>
                </c:pt>
                <c:pt idx="25">
                  <c:v>-2117</c:v>
                </c:pt>
                <c:pt idx="26">
                  <c:v>-2875</c:v>
                </c:pt>
                <c:pt idx="27">
                  <c:v>-10405</c:v>
                </c:pt>
              </c:numCache>
            </c:numRef>
          </c:val>
          <c:smooth val="1"/>
          <c:extLst>
            <c:ext xmlns:c16="http://schemas.microsoft.com/office/drawing/2014/chart" uri="{C3380CC4-5D6E-409C-BE32-E72D297353CC}">
              <c16:uniqueId val="{00000002-CDB6-4FC8-BF53-AE743684EB0D}"/>
            </c:ext>
          </c:extLst>
        </c:ser>
        <c:ser>
          <c:idx val="3"/>
          <c:order val="3"/>
          <c:tx>
            <c:strRef>
              <c:f>'Feb 26 Published MOS estimates'!$N$4</c:f>
              <c:strCache>
                <c:ptCount val="1"/>
                <c:pt idx="0">
                  <c:v>Adelaide SEAGas</c:v>
                </c:pt>
              </c:strCache>
            </c:strRef>
          </c:tx>
          <c:spPr>
            <a:ln w="25400">
              <a:solidFill>
                <a:srgbClr val="FF6600"/>
              </a:solidFill>
              <a:prstDash val="solid"/>
            </a:ln>
          </c:spPr>
          <c:marker>
            <c:symbol val="none"/>
          </c:marker>
          <c:val>
            <c:numRef>
              <c:f>'Feb 26 Published MOS estimates'!$N$5:$N$35</c:f>
              <c:numCache>
                <c:formatCode>#,##0</c:formatCode>
                <c:ptCount val="31"/>
                <c:pt idx="0">
                  <c:v>791</c:v>
                </c:pt>
                <c:pt idx="1">
                  <c:v>403</c:v>
                </c:pt>
                <c:pt idx="2">
                  <c:v>145</c:v>
                </c:pt>
                <c:pt idx="3">
                  <c:v>93</c:v>
                </c:pt>
                <c:pt idx="4">
                  <c:v>74</c:v>
                </c:pt>
                <c:pt idx="5">
                  <c:v>70</c:v>
                </c:pt>
                <c:pt idx="6">
                  <c:v>53</c:v>
                </c:pt>
                <c:pt idx="7">
                  <c:v>45</c:v>
                </c:pt>
                <c:pt idx="8">
                  <c:v>28</c:v>
                </c:pt>
                <c:pt idx="9">
                  <c:v>-6</c:v>
                </c:pt>
                <c:pt idx="10">
                  <c:v>-51</c:v>
                </c:pt>
                <c:pt idx="11">
                  <c:v>-104</c:v>
                </c:pt>
                <c:pt idx="12">
                  <c:v>-144</c:v>
                </c:pt>
                <c:pt idx="13">
                  <c:v>-206</c:v>
                </c:pt>
                <c:pt idx="14">
                  <c:v>-265</c:v>
                </c:pt>
                <c:pt idx="15">
                  <c:v>-316</c:v>
                </c:pt>
                <c:pt idx="16">
                  <c:v>-363</c:v>
                </c:pt>
                <c:pt idx="17">
                  <c:v>-448</c:v>
                </c:pt>
                <c:pt idx="18">
                  <c:v>-581</c:v>
                </c:pt>
                <c:pt idx="19">
                  <c:v>-668</c:v>
                </c:pt>
                <c:pt idx="20">
                  <c:v>-764</c:v>
                </c:pt>
                <c:pt idx="21">
                  <c:v>-1022</c:v>
                </c:pt>
                <c:pt idx="22">
                  <c:v>-1361</c:v>
                </c:pt>
                <c:pt idx="23">
                  <c:v>-1517</c:v>
                </c:pt>
                <c:pt idx="24">
                  <c:v>-1783</c:v>
                </c:pt>
                <c:pt idx="25">
                  <c:v>-2538</c:v>
                </c:pt>
                <c:pt idx="26">
                  <c:v>-3263</c:v>
                </c:pt>
                <c:pt idx="27">
                  <c:v>-4759</c:v>
                </c:pt>
              </c:numCache>
            </c:numRef>
          </c:val>
          <c:smooth val="1"/>
          <c:extLst>
            <c:ext xmlns:c16="http://schemas.microsoft.com/office/drawing/2014/chart" uri="{C3380CC4-5D6E-409C-BE32-E72D297353CC}">
              <c16:uniqueId val="{00000003-CDB6-4FC8-BF53-AE743684EB0D}"/>
            </c:ext>
          </c:extLst>
        </c:ser>
        <c:ser>
          <c:idx val="4"/>
          <c:order val="4"/>
          <c:tx>
            <c:strRef>
              <c:f>'Feb 26 Published MOS estimates'!$O$4</c:f>
              <c:strCache>
                <c:ptCount val="1"/>
                <c:pt idx="0">
                  <c:v>Brisbane RBP</c:v>
                </c:pt>
              </c:strCache>
            </c:strRef>
          </c:tx>
          <c:marker>
            <c:symbol val="none"/>
          </c:marker>
          <c:val>
            <c:numRef>
              <c:f>'Feb 26 Published MOS estimates'!$O$5:$O$35</c:f>
              <c:numCache>
                <c:formatCode>#,##0</c:formatCode>
                <c:ptCount val="31"/>
                <c:pt idx="0">
                  <c:v>5842</c:v>
                </c:pt>
                <c:pt idx="1">
                  <c:v>2244</c:v>
                </c:pt>
                <c:pt idx="2">
                  <c:v>1742</c:v>
                </c:pt>
                <c:pt idx="3">
                  <c:v>1377</c:v>
                </c:pt>
                <c:pt idx="4">
                  <c:v>1272</c:v>
                </c:pt>
                <c:pt idx="5">
                  <c:v>1137</c:v>
                </c:pt>
                <c:pt idx="6">
                  <c:v>973</c:v>
                </c:pt>
                <c:pt idx="7">
                  <c:v>703</c:v>
                </c:pt>
                <c:pt idx="8">
                  <c:v>527</c:v>
                </c:pt>
                <c:pt idx="9">
                  <c:v>411</c:v>
                </c:pt>
                <c:pt idx="10">
                  <c:v>339</c:v>
                </c:pt>
                <c:pt idx="11">
                  <c:v>261</c:v>
                </c:pt>
                <c:pt idx="12">
                  <c:v>123</c:v>
                </c:pt>
                <c:pt idx="13">
                  <c:v>-17</c:v>
                </c:pt>
                <c:pt idx="14">
                  <c:v>-71</c:v>
                </c:pt>
                <c:pt idx="15">
                  <c:v>-273</c:v>
                </c:pt>
                <c:pt idx="16">
                  <c:v>-414</c:v>
                </c:pt>
                <c:pt idx="17">
                  <c:v>-567</c:v>
                </c:pt>
                <c:pt idx="18">
                  <c:v>-777</c:v>
                </c:pt>
                <c:pt idx="19">
                  <c:v>-822</c:v>
                </c:pt>
                <c:pt idx="20">
                  <c:v>-945</c:v>
                </c:pt>
                <c:pt idx="21">
                  <c:v>-1067</c:v>
                </c:pt>
                <c:pt idx="22">
                  <c:v>-1151</c:v>
                </c:pt>
                <c:pt idx="23">
                  <c:v>-1354</c:v>
                </c:pt>
                <c:pt idx="24">
                  <c:v>-1534</c:v>
                </c:pt>
                <c:pt idx="25">
                  <c:v>-1887</c:v>
                </c:pt>
                <c:pt idx="26">
                  <c:v>-2318</c:v>
                </c:pt>
                <c:pt idx="27">
                  <c:v>-13780</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2025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Dec 2025, Jan 2026 and Feb 2026.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Dec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Jan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Feb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2021</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2025</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5"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tabSelected="1" zoomScale="70" zoomScaleNormal="70" workbookViewId="0">
      <selection activeCell="D15" sqref="D15:H21"/>
    </sheetView>
  </sheetViews>
  <sheetFormatPr defaultColWidth="9.1796875" defaultRowHeight="11.5" x14ac:dyDescent="0.25"/>
  <cols>
    <col min="1" max="1" width="2.453125" style="1" customWidth="1"/>
    <col min="2" max="2" width="2.54296875" style="1" customWidth="1"/>
    <col min="3" max="3" width="14.54296875" style="1" customWidth="1"/>
    <col min="4" max="4" width="11" style="1" bestFit="1" customWidth="1"/>
    <col min="5" max="5" width="10.81640625" style="1" bestFit="1" customWidth="1"/>
    <col min="6" max="6" width="12.1796875" style="1" bestFit="1" customWidth="1"/>
    <col min="7" max="7" width="15.1796875" style="1" bestFit="1" customWidth="1"/>
    <col min="8" max="8" width="12.1796875" style="1" bestFit="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22</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23"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22771</v>
      </c>
      <c r="E5" s="36">
        <f>MAX(0,L5:L35)</f>
        <v>13274.744640000001</v>
      </c>
      <c r="F5" s="36">
        <f>MAX(0,M5:M35)</f>
        <v>16885</v>
      </c>
      <c r="G5" s="36">
        <f>MAX(0,N5:N35)</f>
        <v>498</v>
      </c>
      <c r="H5" s="36">
        <f>MAX(0,O5:O35)</f>
        <v>5332</v>
      </c>
      <c r="I5" s="1">
        <v>1</v>
      </c>
      <c r="J5" s="38">
        <v>1</v>
      </c>
      <c r="K5" s="15">
        <v>22771</v>
      </c>
      <c r="L5" s="15">
        <v>13274.744640000001</v>
      </c>
      <c r="M5" s="15">
        <v>16885</v>
      </c>
      <c r="N5" s="15">
        <v>498</v>
      </c>
      <c r="O5" s="30">
        <v>5332</v>
      </c>
      <c r="AC5"/>
      <c r="AD5" s="2"/>
      <c r="AE5" s="4"/>
    </row>
    <row r="6" spans="2:31" ht="12.5" x14ac:dyDescent="0.25">
      <c r="C6" s="37" t="s">
        <v>10</v>
      </c>
      <c r="D6" s="36">
        <f>MAX(0,-MIN(K5:K35))</f>
        <v>29451</v>
      </c>
      <c r="E6" s="36">
        <f>MAX(0,-MIN(L5:L35))</f>
        <v>16162.519179999999</v>
      </c>
      <c r="F6" s="36">
        <f>MAX(0,-MIN(M5:M35))</f>
        <v>8627</v>
      </c>
      <c r="G6" s="36">
        <f>MAX(0,-MIN(N5:N35))</f>
        <v>17251</v>
      </c>
      <c r="H6" s="36">
        <f>MAX(0,-MIN(O5:O35))</f>
        <v>10956</v>
      </c>
      <c r="I6" s="1">
        <v>2</v>
      </c>
      <c r="J6" s="39">
        <v>1</v>
      </c>
      <c r="K6" s="15">
        <v>10143</v>
      </c>
      <c r="L6" s="15">
        <v>10212.39673</v>
      </c>
      <c r="M6" s="15">
        <v>7195</v>
      </c>
      <c r="N6" s="15">
        <v>342</v>
      </c>
      <c r="O6" s="32">
        <v>3429</v>
      </c>
      <c r="AC6"/>
      <c r="AD6" s="2"/>
    </row>
    <row r="7" spans="2:31" ht="12.5" x14ac:dyDescent="0.25">
      <c r="I7" s="1">
        <v>3</v>
      </c>
      <c r="J7" s="39">
        <v>1</v>
      </c>
      <c r="K7" s="15">
        <v>7356</v>
      </c>
      <c r="L7" s="15">
        <v>9380.8003499999995</v>
      </c>
      <c r="M7" s="15">
        <v>3920</v>
      </c>
      <c r="N7" s="15">
        <v>200</v>
      </c>
      <c r="O7" s="32">
        <v>2686</v>
      </c>
      <c r="W7" s="2"/>
      <c r="AC7"/>
      <c r="AD7" s="2"/>
    </row>
    <row r="8" spans="2:31" ht="12.5" x14ac:dyDescent="0.25">
      <c r="I8" s="1">
        <v>4</v>
      </c>
      <c r="J8" s="39">
        <v>1</v>
      </c>
      <c r="K8" s="15">
        <v>5525</v>
      </c>
      <c r="L8" s="15">
        <v>8835.0608300000004</v>
      </c>
      <c r="M8" s="15">
        <v>3181</v>
      </c>
      <c r="N8" s="15">
        <v>168</v>
      </c>
      <c r="O8" s="32">
        <v>2104</v>
      </c>
      <c r="W8" s="2"/>
      <c r="AC8"/>
      <c r="AD8" s="2"/>
    </row>
    <row r="9" spans="2:31" ht="12.5" x14ac:dyDescent="0.25">
      <c r="I9" s="1">
        <v>5</v>
      </c>
      <c r="J9" s="39">
        <v>1</v>
      </c>
      <c r="K9" s="15">
        <v>3722</v>
      </c>
      <c r="L9" s="15">
        <v>7743.7609000000002</v>
      </c>
      <c r="M9" s="15">
        <v>2919</v>
      </c>
      <c r="N9" s="15">
        <v>129</v>
      </c>
      <c r="O9" s="32">
        <v>1844</v>
      </c>
      <c r="W9" s="2"/>
      <c r="AC9"/>
      <c r="AD9" s="2"/>
    </row>
    <row r="10" spans="2:31" ht="12.5" x14ac:dyDescent="0.25">
      <c r="I10" s="1">
        <v>6</v>
      </c>
      <c r="J10" s="39">
        <v>1</v>
      </c>
      <c r="K10" s="15">
        <v>2508</v>
      </c>
      <c r="L10" s="15">
        <v>7343.2280799999999</v>
      </c>
      <c r="M10" s="15">
        <v>2478</v>
      </c>
      <c r="N10" s="15">
        <v>95</v>
      </c>
      <c r="O10" s="32">
        <v>1497</v>
      </c>
      <c r="W10" s="2"/>
      <c r="AC10"/>
      <c r="AD10" s="2"/>
    </row>
    <row r="11" spans="2:31" ht="12.75" customHeight="1" x14ac:dyDescent="0.25">
      <c r="C11" s="60" t="s">
        <v>11</v>
      </c>
      <c r="D11" s="60"/>
      <c r="E11" s="60"/>
      <c r="F11" s="60"/>
      <c r="G11" s="60"/>
      <c r="H11" s="60"/>
      <c r="I11" s="1">
        <v>7</v>
      </c>
      <c r="J11" s="39">
        <v>1</v>
      </c>
      <c r="K11" s="15">
        <v>1898</v>
      </c>
      <c r="L11" s="15">
        <v>6676.2763999999997</v>
      </c>
      <c r="M11" s="15">
        <v>2196</v>
      </c>
      <c r="N11" s="15">
        <v>82</v>
      </c>
      <c r="O11" s="32">
        <v>1035</v>
      </c>
      <c r="W11" s="2"/>
      <c r="AC11"/>
      <c r="AD11" s="2"/>
    </row>
    <row r="12" spans="2:31" ht="12.5" x14ac:dyDescent="0.25">
      <c r="C12" s="60"/>
      <c r="D12" s="60"/>
      <c r="E12" s="60"/>
      <c r="F12" s="60"/>
      <c r="G12" s="60"/>
      <c r="H12" s="60"/>
      <c r="I12" s="1">
        <v>8</v>
      </c>
      <c r="J12" s="39">
        <v>1</v>
      </c>
      <c r="K12" s="15">
        <v>227</v>
      </c>
      <c r="L12" s="15">
        <v>6049.5721100000001</v>
      </c>
      <c r="M12" s="15">
        <v>1867</v>
      </c>
      <c r="N12" s="15">
        <v>77</v>
      </c>
      <c r="O12" s="32">
        <v>928</v>
      </c>
      <c r="W12" s="2"/>
      <c r="AC12"/>
      <c r="AD12" s="2"/>
    </row>
    <row r="13" spans="2:31" ht="12.5" x14ac:dyDescent="0.25">
      <c r="C13" s="3"/>
      <c r="D13" s="61" t="s">
        <v>12</v>
      </c>
      <c r="E13" s="62"/>
      <c r="F13" s="62"/>
      <c r="G13" s="62"/>
      <c r="H13" s="62"/>
      <c r="I13" s="1">
        <v>9</v>
      </c>
      <c r="J13" s="39">
        <v>1</v>
      </c>
      <c r="K13" s="15">
        <v>0</v>
      </c>
      <c r="L13" s="15">
        <v>5521.8534300000001</v>
      </c>
      <c r="M13" s="15">
        <v>1374</v>
      </c>
      <c r="N13" s="15">
        <v>75</v>
      </c>
      <c r="O13" s="32">
        <v>609</v>
      </c>
      <c r="W13" s="2"/>
      <c r="AC13"/>
      <c r="AD13" s="2"/>
    </row>
    <row r="14" spans="2:31" ht="12.75" customHeight="1" x14ac:dyDescent="0.25">
      <c r="C14" s="16"/>
      <c r="D14" s="46" t="s">
        <v>3</v>
      </c>
      <c r="E14" s="47" t="s">
        <v>4</v>
      </c>
      <c r="F14" s="47" t="s">
        <v>5</v>
      </c>
      <c r="G14" s="47" t="s">
        <v>6</v>
      </c>
      <c r="H14" s="48" t="s">
        <v>7</v>
      </c>
      <c r="I14" s="1">
        <v>10</v>
      </c>
      <c r="J14" s="39">
        <v>1</v>
      </c>
      <c r="K14" s="15">
        <v>-991</v>
      </c>
      <c r="L14" s="15">
        <v>4852.8204999999998</v>
      </c>
      <c r="M14" s="15">
        <v>957</v>
      </c>
      <c r="N14" s="15">
        <v>71</v>
      </c>
      <c r="O14" s="32">
        <v>473</v>
      </c>
      <c r="W14" s="2"/>
      <c r="AC14"/>
      <c r="AD14" s="2"/>
    </row>
    <row r="15" spans="2:31" ht="12.75" customHeight="1" x14ac:dyDescent="0.25">
      <c r="C15" s="53" t="s">
        <v>13</v>
      </c>
      <c r="D15" s="28">
        <f>MAX(0,K5:K35)</f>
        <v>22771</v>
      </c>
      <c r="E15" s="29">
        <f>MAX(0,L5:L35)</f>
        <v>13274.744640000001</v>
      </c>
      <c r="F15" s="29">
        <f>MAX(0,M5:M35)</f>
        <v>16885</v>
      </c>
      <c r="G15" s="29">
        <f>MAX(0,N5:N35)</f>
        <v>498</v>
      </c>
      <c r="H15" s="30">
        <f>MAX(0,O5:O35)</f>
        <v>5332</v>
      </c>
      <c r="I15" s="1">
        <v>11</v>
      </c>
      <c r="J15" s="39">
        <v>1</v>
      </c>
      <c r="K15" s="15">
        <v>-1455</v>
      </c>
      <c r="L15" s="15">
        <v>4112.8208100000002</v>
      </c>
      <c r="M15" s="15">
        <v>628</v>
      </c>
      <c r="N15" s="15">
        <v>56</v>
      </c>
      <c r="O15" s="32">
        <v>240</v>
      </c>
      <c r="W15" s="6"/>
      <c r="AC15"/>
      <c r="AD15" s="2"/>
    </row>
    <row r="16" spans="2:31" ht="12.5" x14ac:dyDescent="0.25">
      <c r="C16" s="54">
        <v>0.95</v>
      </c>
      <c r="D16" s="31">
        <f>PERCENTILE(K5:K35, 0.95)</f>
        <v>8749.5</v>
      </c>
      <c r="E16" s="15">
        <f>PERCENTILE(L5:L35, 0.95)</f>
        <v>9796.598539999999</v>
      </c>
      <c r="F16" s="15">
        <f>PERCENTILE(M5:M35, 0.95)</f>
        <v>5557.5</v>
      </c>
      <c r="G16" s="15">
        <f>PERCENTILE(N5:N35, 0.95)</f>
        <v>271</v>
      </c>
      <c r="H16" s="32">
        <f>PERCENTILE(O5:O35, 0.95)</f>
        <v>3057.5</v>
      </c>
      <c r="I16" s="1">
        <v>12</v>
      </c>
      <c r="J16" s="39">
        <v>1</v>
      </c>
      <c r="K16" s="15">
        <v>-1984</v>
      </c>
      <c r="L16" s="15">
        <v>3429.8449700000001</v>
      </c>
      <c r="M16" s="15">
        <v>328</v>
      </c>
      <c r="N16" s="15">
        <v>50</v>
      </c>
      <c r="O16" s="32">
        <v>-3</v>
      </c>
      <c r="W16" s="6"/>
      <c r="AC16"/>
      <c r="AD16" s="2"/>
    </row>
    <row r="17" spans="3:30" ht="12.5" x14ac:dyDescent="0.25">
      <c r="C17" s="55">
        <v>0.75</v>
      </c>
      <c r="D17" s="31">
        <f>PERCENTILE(K5:K35, 0.75)</f>
        <v>113.5</v>
      </c>
      <c r="E17" s="15">
        <f>PERCENTILE(L5:L35, 0.75)</f>
        <v>5785.7127700000001</v>
      </c>
      <c r="F17" s="15">
        <f>PERCENTILE(M5:M35, 0.75)</f>
        <v>1620.5</v>
      </c>
      <c r="G17" s="15">
        <f>PERCENTILE(N5:N35, 0.75)</f>
        <v>76</v>
      </c>
      <c r="H17" s="32">
        <f>PERCENTILE(O5:O35, 0.75)</f>
        <v>768.5</v>
      </c>
      <c r="I17" s="1">
        <v>13</v>
      </c>
      <c r="J17" s="39">
        <v>1</v>
      </c>
      <c r="K17" s="15">
        <v>-2698</v>
      </c>
      <c r="L17" s="15">
        <v>2920.0339800000002</v>
      </c>
      <c r="M17" s="15">
        <v>137</v>
      </c>
      <c r="N17" s="15">
        <v>45</v>
      </c>
      <c r="O17" s="32">
        <v>-316</v>
      </c>
      <c r="W17" s="2"/>
      <c r="AC17"/>
      <c r="AD17" s="2"/>
    </row>
    <row r="18" spans="3:30" ht="12.5" x14ac:dyDescent="0.25">
      <c r="C18" s="55">
        <v>0.5</v>
      </c>
      <c r="D18" s="31">
        <f>PERCENTILE(K5:K35, 0.5)</f>
        <v>-5621</v>
      </c>
      <c r="E18" s="15">
        <f t="shared" ref="E18:H18" si="0">PERCENTILE(L5:L35, 0.5)</f>
        <v>2347.1639700000001</v>
      </c>
      <c r="F18" s="15">
        <f t="shared" si="0"/>
        <v>-399</v>
      </c>
      <c r="G18" s="15">
        <f t="shared" si="0"/>
        <v>0</v>
      </c>
      <c r="H18" s="32">
        <f t="shared" si="0"/>
        <v>-732</v>
      </c>
      <c r="I18" s="1">
        <v>14</v>
      </c>
      <c r="J18" s="39">
        <v>1</v>
      </c>
      <c r="K18" s="15">
        <v>-3548</v>
      </c>
      <c r="L18" s="15">
        <v>2753.5566399999998</v>
      </c>
      <c r="M18" s="15">
        <v>-16</v>
      </c>
      <c r="N18" s="15">
        <v>35</v>
      </c>
      <c r="O18" s="32">
        <v>-445</v>
      </c>
      <c r="W18" s="2"/>
      <c r="AC18"/>
      <c r="AD18" s="2"/>
    </row>
    <row r="19" spans="3:30" ht="12.5" x14ac:dyDescent="0.25">
      <c r="C19" s="55">
        <v>0.25</v>
      </c>
      <c r="D19" s="31">
        <f>PERCENTILE(K5:K35, 0.25)</f>
        <v>-12489.5</v>
      </c>
      <c r="E19" s="15">
        <f t="shared" ref="E19:H19" si="1">PERCENTILE(L5:L35, 0.25)</f>
        <v>1132.72425</v>
      </c>
      <c r="F19" s="15">
        <f t="shared" si="1"/>
        <v>-2476.5</v>
      </c>
      <c r="G19" s="15">
        <f t="shared" si="1"/>
        <v>-501.5</v>
      </c>
      <c r="H19" s="32">
        <f t="shared" si="1"/>
        <v>-2704.5</v>
      </c>
      <c r="I19" s="1">
        <v>15</v>
      </c>
      <c r="J19" s="39">
        <v>1</v>
      </c>
      <c r="K19" s="15">
        <v>-4275</v>
      </c>
      <c r="L19" s="15">
        <v>2508.7301299999999</v>
      </c>
      <c r="M19" s="15">
        <v>-269</v>
      </c>
      <c r="N19" s="15">
        <v>5</v>
      </c>
      <c r="O19" s="32">
        <v>-551</v>
      </c>
      <c r="P19" s="3"/>
      <c r="W19" s="2"/>
      <c r="AC19"/>
      <c r="AD19" s="2"/>
    </row>
    <row r="20" spans="3:30" ht="12.5" x14ac:dyDescent="0.25">
      <c r="C20" s="54">
        <v>0.05</v>
      </c>
      <c r="D20" s="31">
        <f>PERCENTILE(K5:K35, 0.05)</f>
        <v>-19027</v>
      </c>
      <c r="E20" s="15">
        <f t="shared" ref="E20:H20" si="2">PERCENTILE(L5:L35, 0.05)</f>
        <v>-6233.5621549999996</v>
      </c>
      <c r="F20" s="15">
        <f t="shared" si="2"/>
        <v>-4483</v>
      </c>
      <c r="G20" s="15">
        <f t="shared" si="2"/>
        <v>-4503.5</v>
      </c>
      <c r="H20" s="32">
        <f t="shared" si="2"/>
        <v>-6201.5</v>
      </c>
      <c r="I20" s="1">
        <v>16</v>
      </c>
      <c r="J20" s="39">
        <v>1</v>
      </c>
      <c r="K20" s="15">
        <v>-5621</v>
      </c>
      <c r="L20" s="15">
        <v>2347.1639700000001</v>
      </c>
      <c r="M20" s="15">
        <v>-399</v>
      </c>
      <c r="N20" s="15">
        <v>0</v>
      </c>
      <c r="O20" s="32">
        <v>-732</v>
      </c>
      <c r="P20" s="3"/>
      <c r="W20" s="2"/>
      <c r="AC20"/>
      <c r="AD20" s="2"/>
    </row>
    <row r="21" spans="3:30" ht="12.5" x14ac:dyDescent="0.25">
      <c r="C21" s="59" t="s">
        <v>14</v>
      </c>
      <c r="D21" s="31">
        <f>MIN(0,K5:K35)</f>
        <v>-29451</v>
      </c>
      <c r="E21" s="15">
        <f>MIN(0,L5:L35)</f>
        <v>-16162.519179999999</v>
      </c>
      <c r="F21" s="15">
        <f>MIN(0,M5:M35)</f>
        <v>-8627</v>
      </c>
      <c r="G21" s="15">
        <f>MIN(0,N5:N35)</f>
        <v>-17251</v>
      </c>
      <c r="H21" s="32">
        <f>MIN(0,O5:O35)</f>
        <v>-10956</v>
      </c>
      <c r="I21" s="1">
        <v>17</v>
      </c>
      <c r="J21" s="39">
        <v>1</v>
      </c>
      <c r="K21" s="15">
        <v>-6555</v>
      </c>
      <c r="L21" s="15">
        <v>2189.2421599999998</v>
      </c>
      <c r="M21" s="15">
        <v>-591</v>
      </c>
      <c r="N21" s="15">
        <v>0</v>
      </c>
      <c r="O21" s="32">
        <v>-832</v>
      </c>
      <c r="P21" s="3"/>
      <c r="W21" s="2"/>
      <c r="AC21"/>
      <c r="AD21" s="2"/>
    </row>
    <row r="22" spans="3:30" ht="12.5" x14ac:dyDescent="0.25">
      <c r="C22" s="57" t="s">
        <v>15</v>
      </c>
      <c r="D22" s="28">
        <f>AVERAGE(K5:K35)</f>
        <v>-5500.2903225806449</v>
      </c>
      <c r="E22" s="29">
        <f>AVERAGE(L5:L35)</f>
        <v>2591.3621854838711</v>
      </c>
      <c r="F22" s="29">
        <f>AVERAGE(M5:M35)</f>
        <v>6.4838709677419351</v>
      </c>
      <c r="G22" s="29">
        <f>AVERAGE(N5:N35)</f>
        <v>-1080.9354838709678</v>
      </c>
      <c r="H22" s="30">
        <f>AVERAGE(O5:O35)</f>
        <v>-1148.3870967741937</v>
      </c>
      <c r="I22" s="1">
        <v>18</v>
      </c>
      <c r="J22" s="39">
        <v>1</v>
      </c>
      <c r="K22" s="15">
        <v>-7445</v>
      </c>
      <c r="L22" s="15">
        <v>1993.0584200000001</v>
      </c>
      <c r="M22" s="15">
        <v>-713</v>
      </c>
      <c r="N22" s="15">
        <v>-85</v>
      </c>
      <c r="O22" s="32">
        <v>-1044</v>
      </c>
      <c r="P22" s="3"/>
      <c r="W22" s="2"/>
    </row>
    <row r="23" spans="3:30" ht="12.5" x14ac:dyDescent="0.25">
      <c r="C23" s="21" t="s">
        <v>16</v>
      </c>
      <c r="D23" s="31">
        <f>STDEV(K5:K35)</f>
        <v>10210.150397826497</v>
      </c>
      <c r="E23" s="15">
        <f>STDEV(L5:L35)</f>
        <v>5511.8750386127313</v>
      </c>
      <c r="F23" s="15">
        <f>STDEV(M5:M35)</f>
        <v>4366.1271768847027</v>
      </c>
      <c r="G23" s="15">
        <f>STDEV(N5:N35)</f>
        <v>3273.6182422052402</v>
      </c>
      <c r="H23" s="32">
        <f>STDEV(O5:O35)</f>
        <v>3249.2224575265118</v>
      </c>
      <c r="I23" s="1">
        <v>19</v>
      </c>
      <c r="J23" s="39">
        <v>1</v>
      </c>
      <c r="K23" s="15">
        <v>-8306</v>
      </c>
      <c r="L23" s="15">
        <v>1845.1644699999999</v>
      </c>
      <c r="M23" s="15">
        <v>-959</v>
      </c>
      <c r="N23" s="15">
        <v>-102</v>
      </c>
      <c r="O23" s="32">
        <v>-1191</v>
      </c>
      <c r="P23" s="3"/>
      <c r="Q23" s="41"/>
      <c r="R23" s="3"/>
      <c r="S23" s="3"/>
      <c r="T23" s="3"/>
      <c r="U23" s="3"/>
      <c r="W23" s="2"/>
      <c r="X23" s="12"/>
      <c r="Y23" s="12"/>
      <c r="Z23" s="12"/>
      <c r="AA23" s="13"/>
    </row>
    <row r="24" spans="3:30" ht="12.75" customHeight="1" x14ac:dyDescent="0.25">
      <c r="C24" s="22" t="s">
        <v>17</v>
      </c>
      <c r="D24" s="49">
        <f>COUNTIF(K$5:K$35,"&gt;=0")/COUNTA(K$5:K$35)</f>
        <v>0.29032258064516131</v>
      </c>
      <c r="E24" s="42">
        <f t="shared" ref="E24:G24" si="3">COUNTIF(L$5:L$35,"&gt;=0")/COUNTA(L$5:L$35)</f>
        <v>0.83870967741935487</v>
      </c>
      <c r="F24" s="42">
        <f t="shared" si="3"/>
        <v>0.41935483870967744</v>
      </c>
      <c r="G24" s="42">
        <f t="shared" si="3"/>
        <v>0.54838709677419351</v>
      </c>
      <c r="H24" s="43">
        <f>COUNTIF(O$5:O$35,"&gt;=0")/COUNTA(O$5:O$35)</f>
        <v>0.35483870967741937</v>
      </c>
      <c r="I24" s="1">
        <v>20</v>
      </c>
      <c r="J24" s="39">
        <v>1</v>
      </c>
      <c r="K24" s="15">
        <v>-8859</v>
      </c>
      <c r="L24" s="15">
        <v>1725.9683199999999</v>
      </c>
      <c r="M24" s="15">
        <v>-1284</v>
      </c>
      <c r="N24" s="15">
        <v>-139</v>
      </c>
      <c r="O24" s="32">
        <v>-1457</v>
      </c>
      <c r="P24" s="3"/>
      <c r="Q24" s="60" t="s">
        <v>18</v>
      </c>
      <c r="R24" s="60"/>
      <c r="S24" s="60"/>
      <c r="T24" s="60"/>
      <c r="U24" s="60"/>
      <c r="V24" s="60"/>
      <c r="W24" s="60"/>
      <c r="X24" s="12"/>
      <c r="Y24" s="12"/>
      <c r="Z24" s="12"/>
      <c r="AA24" s="13"/>
    </row>
    <row r="25" spans="3:30" ht="12.75" customHeight="1" x14ac:dyDescent="0.25">
      <c r="C25" s="23" t="s">
        <v>19</v>
      </c>
      <c r="D25" s="50">
        <f>1-D24</f>
        <v>0.70967741935483875</v>
      </c>
      <c r="E25" s="44">
        <f>1-E24</f>
        <v>0.16129032258064513</v>
      </c>
      <c r="F25" s="44">
        <f>1-F24</f>
        <v>0.58064516129032251</v>
      </c>
      <c r="G25" s="44">
        <f>1-G24</f>
        <v>0.45161290322580649</v>
      </c>
      <c r="H25" s="45">
        <f>1-H24</f>
        <v>0.64516129032258063</v>
      </c>
      <c r="I25" s="1">
        <v>21</v>
      </c>
      <c r="J25" s="39">
        <v>1</v>
      </c>
      <c r="K25" s="15">
        <v>-10155</v>
      </c>
      <c r="L25" s="15">
        <v>1495.5649000000001</v>
      </c>
      <c r="M25" s="15">
        <v>-1575</v>
      </c>
      <c r="N25" s="15">
        <v>-230</v>
      </c>
      <c r="O25" s="32">
        <v>-1763</v>
      </c>
      <c r="P25" s="3"/>
      <c r="Q25" s="60"/>
      <c r="R25" s="60"/>
      <c r="S25" s="60"/>
      <c r="T25" s="60"/>
      <c r="U25" s="60"/>
      <c r="V25" s="60"/>
      <c r="W25" s="60"/>
      <c r="X25" s="12"/>
      <c r="Y25" s="12"/>
      <c r="Z25" s="12"/>
      <c r="AA25" s="13"/>
    </row>
    <row r="26" spans="3:30" ht="12.5" x14ac:dyDescent="0.25">
      <c r="C26" s="51" t="s">
        <v>20</v>
      </c>
      <c r="D26" s="52">
        <f>MEDIAN(K5:K35)</f>
        <v>-5621</v>
      </c>
      <c r="E26" s="52">
        <f>MEDIAN(L5:L35)</f>
        <v>2347.1639700000001</v>
      </c>
      <c r="F26" s="52">
        <f>MEDIAN(M5:M35)</f>
        <v>-399</v>
      </c>
      <c r="G26" s="52">
        <f>MEDIAN(N5:N35)</f>
        <v>0</v>
      </c>
      <c r="H26" s="52">
        <f>MEDIAN(O5:O35)</f>
        <v>-732</v>
      </c>
      <c r="I26" s="1">
        <v>22</v>
      </c>
      <c r="J26" s="39">
        <v>1</v>
      </c>
      <c r="K26" s="15">
        <v>-11302</v>
      </c>
      <c r="L26" s="15">
        <v>1359.92164</v>
      </c>
      <c r="M26" s="15">
        <v>-2091</v>
      </c>
      <c r="N26" s="15">
        <v>-360</v>
      </c>
      <c r="O26" s="32">
        <v>-1950</v>
      </c>
      <c r="P26" s="3"/>
      <c r="Q26" s="3"/>
      <c r="R26" s="3"/>
      <c r="S26" s="3"/>
      <c r="T26" s="3"/>
      <c r="U26" s="3"/>
      <c r="V26" s="2"/>
      <c r="W26" s="2"/>
      <c r="X26" s="12"/>
      <c r="Y26" s="12"/>
      <c r="Z26" s="12"/>
      <c r="AA26" s="13"/>
    </row>
    <row r="27" spans="3:30" x14ac:dyDescent="0.25">
      <c r="I27" s="1">
        <v>23</v>
      </c>
      <c r="J27" s="39">
        <v>1</v>
      </c>
      <c r="K27" s="15">
        <v>-12243</v>
      </c>
      <c r="L27" s="15">
        <v>1260.8165899999999</v>
      </c>
      <c r="M27" s="15">
        <v>-2260</v>
      </c>
      <c r="N27" s="15">
        <v>-434</v>
      </c>
      <c r="O27" s="32">
        <v>-2417</v>
      </c>
      <c r="P27" s="3"/>
      <c r="Q27" s="3"/>
      <c r="R27" s="3"/>
      <c r="S27" s="3"/>
      <c r="T27" s="3"/>
      <c r="U27" s="3"/>
      <c r="V27" s="2"/>
      <c r="W27" s="2"/>
      <c r="X27" s="12"/>
      <c r="Y27" s="12"/>
      <c r="Z27" s="12"/>
      <c r="AA27" s="13"/>
    </row>
    <row r="28" spans="3:30" x14ac:dyDescent="0.25">
      <c r="I28" s="1">
        <v>24</v>
      </c>
      <c r="J28" s="39">
        <v>1</v>
      </c>
      <c r="K28" s="15">
        <v>-12736</v>
      </c>
      <c r="L28" s="15">
        <v>1004.6319099999999</v>
      </c>
      <c r="M28" s="15">
        <v>-2693</v>
      </c>
      <c r="N28" s="15">
        <v>-569</v>
      </c>
      <c r="O28" s="32">
        <v>-2992</v>
      </c>
      <c r="P28" s="3"/>
      <c r="X28" s="12"/>
      <c r="Y28" s="12"/>
      <c r="Z28" s="12"/>
      <c r="AA28" s="13"/>
    </row>
    <row r="29" spans="3:30" x14ac:dyDescent="0.25">
      <c r="I29" s="1">
        <v>25</v>
      </c>
      <c r="J29" s="39">
        <v>1</v>
      </c>
      <c r="K29" s="15">
        <v>-13367</v>
      </c>
      <c r="L29" s="15">
        <v>591.88522999999998</v>
      </c>
      <c r="M29" s="15">
        <v>-2902</v>
      </c>
      <c r="N29" s="15">
        <v>-695</v>
      </c>
      <c r="O29" s="32">
        <v>-3536</v>
      </c>
      <c r="P29" s="3"/>
      <c r="Q29" s="3"/>
      <c r="R29" s="3"/>
      <c r="S29" s="3"/>
      <c r="T29" s="3"/>
      <c r="U29" s="3"/>
      <c r="V29" s="2"/>
      <c r="W29" s="2"/>
      <c r="X29" s="12"/>
      <c r="Y29" s="12"/>
      <c r="Z29" s="12"/>
      <c r="AA29" s="13"/>
    </row>
    <row r="30" spans="3:30" x14ac:dyDescent="0.25">
      <c r="I30" s="1">
        <v>26</v>
      </c>
      <c r="J30" s="39">
        <v>1</v>
      </c>
      <c r="K30" s="15">
        <v>-13885</v>
      </c>
      <c r="L30" s="15">
        <v>0</v>
      </c>
      <c r="M30" s="15">
        <v>-3136</v>
      </c>
      <c r="N30" s="15">
        <v>-1258</v>
      </c>
      <c r="O30" s="32">
        <v>-4020</v>
      </c>
      <c r="P30" s="3"/>
      <c r="Q30" s="3"/>
      <c r="R30" s="3"/>
      <c r="S30" s="3"/>
      <c r="T30" s="3"/>
      <c r="U30" s="3"/>
      <c r="V30" s="2"/>
      <c r="W30" s="2"/>
      <c r="X30" s="12"/>
      <c r="Y30" s="12"/>
      <c r="Z30" s="12"/>
      <c r="AA30" s="13"/>
    </row>
    <row r="31" spans="3:30" x14ac:dyDescent="0.25">
      <c r="I31" s="1">
        <v>27</v>
      </c>
      <c r="J31" s="39">
        <v>1</v>
      </c>
      <c r="K31" s="15">
        <v>-14633</v>
      </c>
      <c r="L31" s="15">
        <v>-620.31898000000001</v>
      </c>
      <c r="M31" s="15">
        <v>-3569</v>
      </c>
      <c r="N31" s="15">
        <v>-1748</v>
      </c>
      <c r="O31" s="32">
        <v>-4500</v>
      </c>
      <c r="P31" s="3"/>
      <c r="Q31" s="3"/>
      <c r="R31" s="3"/>
      <c r="S31" s="3"/>
      <c r="T31" s="3"/>
      <c r="U31" s="3"/>
      <c r="V31" s="2"/>
      <c r="W31" s="2"/>
      <c r="X31" s="12"/>
      <c r="Y31" s="12"/>
      <c r="Z31" s="12"/>
      <c r="AA31" s="13"/>
    </row>
    <row r="32" spans="3:30" x14ac:dyDescent="0.25">
      <c r="I32" s="1">
        <v>28</v>
      </c>
      <c r="J32" s="39">
        <v>1</v>
      </c>
      <c r="K32" s="15">
        <v>-17096</v>
      </c>
      <c r="L32" s="15">
        <v>-1846.7278899999999</v>
      </c>
      <c r="M32" s="15">
        <v>-3814</v>
      </c>
      <c r="N32" s="15">
        <v>-3559</v>
      </c>
      <c r="O32" s="32">
        <v>-4669</v>
      </c>
      <c r="P32" s="3"/>
      <c r="Q32" s="3"/>
      <c r="R32" s="3"/>
      <c r="S32" s="3"/>
      <c r="T32" s="3"/>
      <c r="U32" s="3"/>
      <c r="V32" s="2"/>
      <c r="W32" s="2"/>
      <c r="X32" s="12"/>
      <c r="Y32" s="12"/>
      <c r="Z32" s="12"/>
      <c r="AA32" s="13"/>
    </row>
    <row r="33" spans="9:30" x14ac:dyDescent="0.25">
      <c r="I33" s="1">
        <v>29</v>
      </c>
      <c r="J33" s="39">
        <v>1</v>
      </c>
      <c r="K33" s="15">
        <v>-18502</v>
      </c>
      <c r="L33" s="15">
        <v>-5135.34411</v>
      </c>
      <c r="M33" s="15">
        <v>-4157</v>
      </c>
      <c r="N33" s="15">
        <v>-3980</v>
      </c>
      <c r="O33" s="32">
        <v>-5274</v>
      </c>
      <c r="P33" s="3"/>
      <c r="Q33" s="3"/>
      <c r="R33" s="3"/>
      <c r="S33" s="3"/>
      <c r="T33" s="3"/>
      <c r="U33" s="3"/>
      <c r="V33" s="2"/>
      <c r="W33" s="2"/>
      <c r="X33" s="12"/>
      <c r="Y33" s="12"/>
      <c r="Z33" s="12"/>
      <c r="AA33" s="13"/>
    </row>
    <row r="34" spans="9:30" ht="12.5" x14ac:dyDescent="0.25">
      <c r="I34" s="1">
        <v>30</v>
      </c>
      <c r="J34" s="39">
        <v>1</v>
      </c>
      <c r="K34" s="15">
        <v>-19552</v>
      </c>
      <c r="L34" s="15">
        <v>-7331.7802000000001</v>
      </c>
      <c r="M34" s="15">
        <v>-4809</v>
      </c>
      <c r="N34" s="15">
        <v>-5027</v>
      </c>
      <c r="O34" s="32">
        <v>-7129</v>
      </c>
      <c r="P34" s="3"/>
      <c r="Q34" s="3"/>
      <c r="R34" s="3"/>
      <c r="S34" s="3"/>
      <c r="T34" s="3"/>
      <c r="U34" s="3"/>
      <c r="V34" s="2"/>
      <c r="W34" s="2"/>
      <c r="X34" s="12"/>
      <c r="Y34" s="12"/>
      <c r="Z34" s="12"/>
      <c r="AA34" s="13"/>
      <c r="AC34"/>
      <c r="AD34" s="2"/>
    </row>
    <row r="35" spans="9:30" ht="12.5" x14ac:dyDescent="0.25">
      <c r="I35" s="1">
        <v>31</v>
      </c>
      <c r="J35" s="40">
        <v>1</v>
      </c>
      <c r="K35" s="20">
        <v>-29451</v>
      </c>
      <c r="L35" s="20">
        <v>-16162.519179999999</v>
      </c>
      <c r="M35" s="20">
        <v>-8627</v>
      </c>
      <c r="N35" s="20">
        <v>-17251</v>
      </c>
      <c r="O35" s="34">
        <v>-10956</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E27" sqref="E27"/>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23</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35" t="s">
        <v>3</v>
      </c>
      <c r="L4" s="35" t="s">
        <v>4</v>
      </c>
      <c r="M4" s="35" t="s">
        <v>5</v>
      </c>
      <c r="N4" s="35" t="s">
        <v>6</v>
      </c>
      <c r="O4" s="35" t="s">
        <v>7</v>
      </c>
      <c r="P4" s="1"/>
      <c r="V4" s="1"/>
      <c r="W4" s="1"/>
    </row>
    <row r="5" spans="2:31" ht="12.5" x14ac:dyDescent="0.25">
      <c r="C5" s="37" t="s">
        <v>9</v>
      </c>
      <c r="D5" s="36">
        <f>MAX(0,K5:K35)</f>
        <v>15574</v>
      </c>
      <c r="E5" s="36">
        <f t="shared" ref="E5:H5" si="0">MAX(0,L5:L35)</f>
        <v>10697.01304</v>
      </c>
      <c r="F5" s="36">
        <f t="shared" si="0"/>
        <v>6623</v>
      </c>
      <c r="G5" s="36">
        <f t="shared" si="0"/>
        <v>375</v>
      </c>
      <c r="H5" s="36">
        <f t="shared" si="0"/>
        <v>6487</v>
      </c>
      <c r="I5" s="1">
        <v>1</v>
      </c>
      <c r="J5" s="38">
        <v>1</v>
      </c>
      <c r="K5" s="31">
        <v>15574</v>
      </c>
      <c r="L5" s="29">
        <v>10697.01304</v>
      </c>
      <c r="M5" s="29">
        <v>6623</v>
      </c>
      <c r="N5" s="29">
        <v>375</v>
      </c>
      <c r="O5" s="30">
        <v>6487</v>
      </c>
      <c r="AC5"/>
      <c r="AD5" s="2"/>
      <c r="AE5" s="4"/>
    </row>
    <row r="6" spans="2:31" ht="12.5" x14ac:dyDescent="0.25">
      <c r="C6" s="37" t="s">
        <v>10</v>
      </c>
      <c r="D6" s="36">
        <f>MAX(0,-MIN(K5:K35))</f>
        <v>39222</v>
      </c>
      <c r="E6" s="36">
        <f>MAX(0,-MIN(L5:L35))</f>
        <v>8706.1183400000009</v>
      </c>
      <c r="F6" s="36">
        <f>MAX(0,-MIN(M5:M35))</f>
        <v>5070</v>
      </c>
      <c r="G6" s="36">
        <f>MAX(0,-MIN(N5:N35))</f>
        <v>9438</v>
      </c>
      <c r="H6" s="36">
        <f>MAX(0,-MIN(O5:O35))</f>
        <v>9913</v>
      </c>
      <c r="I6" s="1">
        <v>2</v>
      </c>
      <c r="J6" s="39">
        <v>1</v>
      </c>
      <c r="K6" s="31">
        <v>5484</v>
      </c>
      <c r="L6" s="15">
        <v>8891.75101</v>
      </c>
      <c r="M6" s="15">
        <v>3736</v>
      </c>
      <c r="N6" s="15">
        <v>203</v>
      </c>
      <c r="O6" s="32">
        <v>3516</v>
      </c>
      <c r="AC6"/>
      <c r="AD6" s="2"/>
    </row>
    <row r="7" spans="2:31" ht="12.5" x14ac:dyDescent="0.25">
      <c r="I7" s="1">
        <v>3</v>
      </c>
      <c r="J7" s="39">
        <v>1</v>
      </c>
      <c r="K7" s="31">
        <v>3431</v>
      </c>
      <c r="L7" s="15">
        <v>7577.2326800000001</v>
      </c>
      <c r="M7" s="15">
        <v>3325</v>
      </c>
      <c r="N7" s="15">
        <v>131</v>
      </c>
      <c r="O7" s="32">
        <v>1822</v>
      </c>
      <c r="W7" s="2"/>
      <c r="AC7"/>
      <c r="AD7" s="2"/>
    </row>
    <row r="8" spans="2:31" ht="12.5" x14ac:dyDescent="0.25">
      <c r="I8" s="1">
        <v>4</v>
      </c>
      <c r="J8" s="39">
        <v>1</v>
      </c>
      <c r="K8" s="31">
        <v>2537</v>
      </c>
      <c r="L8" s="15">
        <v>7389.3717399999996</v>
      </c>
      <c r="M8" s="15">
        <v>2823</v>
      </c>
      <c r="N8" s="15">
        <v>82</v>
      </c>
      <c r="O8" s="32">
        <v>1537</v>
      </c>
      <c r="W8" s="2"/>
      <c r="AC8"/>
      <c r="AD8" s="2"/>
    </row>
    <row r="9" spans="2:31" ht="12.5" x14ac:dyDescent="0.25">
      <c r="I9" s="1">
        <v>5</v>
      </c>
      <c r="J9" s="39">
        <v>1</v>
      </c>
      <c r="K9" s="31">
        <v>1784</v>
      </c>
      <c r="L9" s="15">
        <v>7099.1174799999999</v>
      </c>
      <c r="M9" s="15">
        <v>2616</v>
      </c>
      <c r="N9" s="15">
        <v>74</v>
      </c>
      <c r="O9" s="32">
        <v>1336</v>
      </c>
      <c r="W9" s="2"/>
      <c r="AC9"/>
      <c r="AD9" s="2"/>
    </row>
    <row r="10" spans="2:31" ht="12.5" x14ac:dyDescent="0.25">
      <c r="I10" s="1">
        <v>6</v>
      </c>
      <c r="J10" s="39">
        <v>1</v>
      </c>
      <c r="K10" s="31">
        <v>1127</v>
      </c>
      <c r="L10" s="15">
        <v>6890.7290300000004</v>
      </c>
      <c r="M10" s="15">
        <v>2342</v>
      </c>
      <c r="N10" s="15">
        <v>71</v>
      </c>
      <c r="O10" s="32">
        <v>1189</v>
      </c>
      <c r="W10" s="2"/>
      <c r="AC10"/>
      <c r="AD10" s="2"/>
    </row>
    <row r="11" spans="2:31" ht="12.75" customHeight="1" x14ac:dyDescent="0.25">
      <c r="C11" s="60" t="s">
        <v>11</v>
      </c>
      <c r="D11" s="60"/>
      <c r="E11" s="60"/>
      <c r="F11" s="60"/>
      <c r="G11" s="60"/>
      <c r="H11" s="60"/>
      <c r="I11" s="1">
        <v>7</v>
      </c>
      <c r="J11" s="39">
        <v>1</v>
      </c>
      <c r="K11" s="31">
        <v>163</v>
      </c>
      <c r="L11" s="15">
        <v>6665.9424900000004</v>
      </c>
      <c r="M11" s="15">
        <v>2036</v>
      </c>
      <c r="N11" s="15">
        <v>63</v>
      </c>
      <c r="O11" s="32">
        <v>874</v>
      </c>
      <c r="W11" s="2"/>
      <c r="AC11"/>
      <c r="AD11" s="2"/>
    </row>
    <row r="12" spans="2:31" ht="12.75" customHeight="1" x14ac:dyDescent="0.25">
      <c r="C12" s="60"/>
      <c r="D12" s="60"/>
      <c r="E12" s="60"/>
      <c r="F12" s="60"/>
      <c r="G12" s="60"/>
      <c r="H12" s="60"/>
      <c r="I12" s="1">
        <v>8</v>
      </c>
      <c r="J12" s="39">
        <v>1</v>
      </c>
      <c r="K12" s="31">
        <v>-504</v>
      </c>
      <c r="L12" s="15">
        <v>6376.4476999999997</v>
      </c>
      <c r="M12" s="15">
        <v>1942</v>
      </c>
      <c r="N12" s="15">
        <v>54</v>
      </c>
      <c r="O12" s="32">
        <v>737</v>
      </c>
      <c r="W12" s="2"/>
      <c r="AC12"/>
      <c r="AD12" s="2"/>
    </row>
    <row r="13" spans="2:31" ht="12.5" x14ac:dyDescent="0.25">
      <c r="C13" s="3"/>
      <c r="D13" s="61" t="s">
        <v>12</v>
      </c>
      <c r="E13" s="62"/>
      <c r="F13" s="62"/>
      <c r="G13" s="62"/>
      <c r="H13" s="62"/>
      <c r="I13" s="1">
        <v>9</v>
      </c>
      <c r="J13" s="39">
        <v>1</v>
      </c>
      <c r="K13" s="31">
        <v>-1212</v>
      </c>
      <c r="L13" s="15">
        <v>6073.6220300000004</v>
      </c>
      <c r="M13" s="15">
        <v>1746</v>
      </c>
      <c r="N13" s="15">
        <v>44</v>
      </c>
      <c r="O13" s="32">
        <v>322</v>
      </c>
      <c r="W13" s="2"/>
      <c r="AC13"/>
      <c r="AD13" s="2"/>
    </row>
    <row r="14" spans="2:31" ht="12.75" customHeight="1" x14ac:dyDescent="0.25">
      <c r="C14" s="16"/>
      <c r="D14" s="46" t="s">
        <v>3</v>
      </c>
      <c r="E14" s="47" t="s">
        <v>4</v>
      </c>
      <c r="F14" s="47" t="s">
        <v>5</v>
      </c>
      <c r="G14" s="47" t="s">
        <v>6</v>
      </c>
      <c r="H14" s="48" t="s">
        <v>7</v>
      </c>
      <c r="I14" s="1">
        <v>10</v>
      </c>
      <c r="J14" s="39">
        <v>1</v>
      </c>
      <c r="K14" s="31">
        <v>-1941</v>
      </c>
      <c r="L14" s="15">
        <v>5776.37374</v>
      </c>
      <c r="M14" s="15">
        <v>1509</v>
      </c>
      <c r="N14" s="15">
        <v>0</v>
      </c>
      <c r="O14" s="32">
        <v>198</v>
      </c>
      <c r="W14" s="2"/>
      <c r="AC14"/>
      <c r="AD14" s="2"/>
    </row>
    <row r="15" spans="2:31" ht="12.75" customHeight="1" x14ac:dyDescent="0.25">
      <c r="C15" s="53" t="s">
        <v>13</v>
      </c>
      <c r="D15" s="28">
        <f>MAX(K5:K35)</f>
        <v>15574</v>
      </c>
      <c r="E15" s="29">
        <f t="shared" ref="E15:H15" si="1">MAX(L5:L35)</f>
        <v>10697.01304</v>
      </c>
      <c r="F15" s="29">
        <f t="shared" si="1"/>
        <v>6623</v>
      </c>
      <c r="G15" s="29">
        <f t="shared" si="1"/>
        <v>375</v>
      </c>
      <c r="H15" s="30">
        <f t="shared" si="1"/>
        <v>6487</v>
      </c>
      <c r="I15" s="1">
        <v>11</v>
      </c>
      <c r="J15" s="39">
        <v>1</v>
      </c>
      <c r="K15" s="31">
        <v>-2424</v>
      </c>
      <c r="L15" s="15">
        <v>5515.1287700000003</v>
      </c>
      <c r="M15" s="15">
        <v>1398</v>
      </c>
      <c r="N15" s="15">
        <v>-55</v>
      </c>
      <c r="O15" s="32">
        <v>60</v>
      </c>
      <c r="W15" s="6"/>
      <c r="AC15"/>
      <c r="AD15" s="2"/>
    </row>
    <row r="16" spans="2:31" ht="12.5" x14ac:dyDescent="0.25">
      <c r="C16" s="54">
        <v>0.95</v>
      </c>
      <c r="D16" s="31">
        <f>PERCENTILE(K5:K35, 0.95)</f>
        <v>4457.5</v>
      </c>
      <c r="E16" s="15">
        <f t="shared" ref="E16:H16" si="2">PERCENTILE(L5:L35, 0.95)</f>
        <v>8234.4918450000005</v>
      </c>
      <c r="F16" s="15">
        <f t="shared" si="2"/>
        <v>3530.5</v>
      </c>
      <c r="G16" s="15">
        <f t="shared" si="2"/>
        <v>167</v>
      </c>
      <c r="H16" s="32">
        <f t="shared" si="2"/>
        <v>2669</v>
      </c>
      <c r="I16" s="1">
        <v>12</v>
      </c>
      <c r="J16" s="39">
        <v>1</v>
      </c>
      <c r="K16" s="31">
        <v>-3165</v>
      </c>
      <c r="L16" s="15">
        <v>5184.6308799999997</v>
      </c>
      <c r="M16" s="15">
        <v>1272</v>
      </c>
      <c r="N16" s="15">
        <v>-67</v>
      </c>
      <c r="O16" s="32">
        <v>-44</v>
      </c>
      <c r="W16" s="6"/>
      <c r="AC16"/>
      <c r="AD16" s="2"/>
    </row>
    <row r="17" spans="3:30" ht="12.5" x14ac:dyDescent="0.25">
      <c r="C17" s="55">
        <v>0.75</v>
      </c>
      <c r="D17" s="31">
        <f>PERCENTILE(K5:K35, 0.75)</f>
        <v>-858</v>
      </c>
      <c r="E17" s="15">
        <f t="shared" ref="E17:H17" si="3">PERCENTILE(L5:L35, 0.75)</f>
        <v>6225.0348649999996</v>
      </c>
      <c r="F17" s="15">
        <f t="shared" si="3"/>
        <v>1844</v>
      </c>
      <c r="G17" s="15">
        <f t="shared" si="3"/>
        <v>49</v>
      </c>
      <c r="H17" s="32">
        <f t="shared" si="3"/>
        <v>529.5</v>
      </c>
      <c r="I17" s="1">
        <v>13</v>
      </c>
      <c r="J17" s="39">
        <v>1</v>
      </c>
      <c r="K17" s="31">
        <v>-3845</v>
      </c>
      <c r="L17" s="15">
        <v>4496.99964</v>
      </c>
      <c r="M17" s="15">
        <v>1044</v>
      </c>
      <c r="N17" s="15">
        <v>-105</v>
      </c>
      <c r="O17" s="32">
        <v>-299</v>
      </c>
      <c r="W17" s="2"/>
      <c r="AC17"/>
      <c r="AD17" s="2"/>
    </row>
    <row r="18" spans="3:30" ht="12.5" x14ac:dyDescent="0.25">
      <c r="C18" s="55">
        <v>0.5</v>
      </c>
      <c r="D18" s="31">
        <f>PERCENTILE(K5:K35, 0.5)</f>
        <v>-5223</v>
      </c>
      <c r="E18" s="15">
        <f t="shared" ref="E18:H18" si="4">PERCENTILE(L5:L35, 0.5)</f>
        <v>3807.6977499999998</v>
      </c>
      <c r="F18" s="15">
        <f t="shared" si="4"/>
        <v>627</v>
      </c>
      <c r="G18" s="15">
        <f t="shared" si="4"/>
        <v>-385</v>
      </c>
      <c r="H18" s="32">
        <f t="shared" si="4"/>
        <v>-851</v>
      </c>
      <c r="I18" s="1">
        <v>14</v>
      </c>
      <c r="J18" s="39">
        <v>1</v>
      </c>
      <c r="K18" s="31">
        <v>-4179</v>
      </c>
      <c r="L18" s="15">
        <v>4168.0690199999999</v>
      </c>
      <c r="M18" s="15">
        <v>864</v>
      </c>
      <c r="N18" s="15">
        <v>-176</v>
      </c>
      <c r="O18" s="32">
        <v>-558</v>
      </c>
      <c r="W18" s="2"/>
      <c r="AC18"/>
      <c r="AD18" s="2"/>
    </row>
    <row r="19" spans="3:30" ht="12.5" x14ac:dyDescent="0.25">
      <c r="C19" s="55">
        <v>0.25</v>
      </c>
      <c r="D19" s="31">
        <f>PERCENTILE(K5:K35, 0.25)</f>
        <v>-9594.5</v>
      </c>
      <c r="E19" s="15">
        <f t="shared" ref="E19:H19" si="5">PERCENTILE(L5:L35, 0.25)</f>
        <v>1374.178705</v>
      </c>
      <c r="F19" s="15">
        <f t="shared" si="5"/>
        <v>-368.5</v>
      </c>
      <c r="G19" s="15">
        <f t="shared" si="5"/>
        <v>-1336</v>
      </c>
      <c r="H19" s="32">
        <f t="shared" si="5"/>
        <v>-2078.5</v>
      </c>
      <c r="I19" s="1">
        <v>15</v>
      </c>
      <c r="J19" s="39">
        <v>1</v>
      </c>
      <c r="K19" s="31">
        <v>-4735</v>
      </c>
      <c r="L19" s="15">
        <v>4009.2135499999999</v>
      </c>
      <c r="M19" s="15">
        <v>705</v>
      </c>
      <c r="N19" s="15">
        <v>-237</v>
      </c>
      <c r="O19" s="32">
        <v>-721</v>
      </c>
      <c r="P19" s="3"/>
      <c r="W19" s="2"/>
      <c r="AC19"/>
      <c r="AD19" s="2"/>
    </row>
    <row r="20" spans="3:30" ht="12.5" x14ac:dyDescent="0.25">
      <c r="C20" s="54">
        <v>0.05</v>
      </c>
      <c r="D20" s="31">
        <f>PERCENTILE(K5:K35, 0.05)</f>
        <v>-17052</v>
      </c>
      <c r="E20" s="15">
        <f t="shared" ref="E20:H20" si="6">PERCENTILE(L5:L35, 0.05)</f>
        <v>202.74363500000001</v>
      </c>
      <c r="F20" s="15">
        <f t="shared" si="6"/>
        <v>-2408.5</v>
      </c>
      <c r="G20" s="15">
        <f t="shared" si="6"/>
        <v>-3498.5</v>
      </c>
      <c r="H20" s="32">
        <f t="shared" si="6"/>
        <v>-4202.5</v>
      </c>
      <c r="I20" s="1">
        <v>16</v>
      </c>
      <c r="J20" s="39">
        <v>1</v>
      </c>
      <c r="K20" s="31">
        <v>-5223</v>
      </c>
      <c r="L20" s="15">
        <v>3807.6977499999998</v>
      </c>
      <c r="M20" s="15">
        <v>627</v>
      </c>
      <c r="N20" s="15">
        <v>-385</v>
      </c>
      <c r="O20" s="32">
        <v>-851</v>
      </c>
      <c r="P20" s="3"/>
      <c r="W20" s="2"/>
      <c r="AC20"/>
      <c r="AD20" s="2"/>
    </row>
    <row r="21" spans="3:30" ht="12.5" x14ac:dyDescent="0.25">
      <c r="C21" s="56" t="s">
        <v>14</v>
      </c>
      <c r="D21" s="33">
        <f>MIN(0,K5:K35)</f>
        <v>-39222</v>
      </c>
      <c r="E21" s="20">
        <f>MIN(0,L5:L35)</f>
        <v>-8706.1183400000009</v>
      </c>
      <c r="F21" s="20">
        <f>MIN(0,M5:M35)</f>
        <v>-5070</v>
      </c>
      <c r="G21" s="20">
        <f>MIN(0,N5:N35)</f>
        <v>-9438</v>
      </c>
      <c r="H21" s="34">
        <f>MIN(0,O5:O35)</f>
        <v>-9913</v>
      </c>
      <c r="I21" s="1">
        <v>17</v>
      </c>
      <c r="J21" s="39">
        <v>1</v>
      </c>
      <c r="K21" s="31">
        <v>-5708</v>
      </c>
      <c r="L21" s="15">
        <v>3363.34755</v>
      </c>
      <c r="M21" s="15">
        <v>501</v>
      </c>
      <c r="N21" s="15">
        <v>-517</v>
      </c>
      <c r="O21" s="32">
        <v>-975</v>
      </c>
      <c r="P21" s="3"/>
      <c r="W21" s="2"/>
      <c r="AC21"/>
      <c r="AD21" s="2"/>
    </row>
    <row r="22" spans="3:30" ht="12.5" x14ac:dyDescent="0.25">
      <c r="C22" s="57" t="s">
        <v>15</v>
      </c>
      <c r="D22" s="28">
        <f>AVERAGE(K5:K35)</f>
        <v>-5861.1290322580644</v>
      </c>
      <c r="E22" s="29">
        <f>AVERAGE(L5:L35)</f>
        <v>3681.7395896774206</v>
      </c>
      <c r="F22" s="29">
        <f>AVERAGE(M5:M35)</f>
        <v>664.80645161290317</v>
      </c>
      <c r="G22" s="29">
        <f>AVERAGE(N5:N35)</f>
        <v>-1049.3548387096773</v>
      </c>
      <c r="H22" s="30">
        <f>AVERAGE(O5:O35)</f>
        <v>-848.06451612903231</v>
      </c>
      <c r="I22" s="1">
        <v>18</v>
      </c>
      <c r="J22" s="39">
        <v>1</v>
      </c>
      <c r="K22" s="31">
        <v>-6349</v>
      </c>
      <c r="L22" s="15">
        <v>3232.2132999999999</v>
      </c>
      <c r="M22" s="15">
        <v>311</v>
      </c>
      <c r="N22" s="15">
        <v>-652</v>
      </c>
      <c r="O22" s="32">
        <v>-1155</v>
      </c>
      <c r="P22" s="3"/>
      <c r="W22" s="2"/>
      <c r="AC22"/>
      <c r="AD22" s="2"/>
    </row>
    <row r="23" spans="3:30" ht="12.5" x14ac:dyDescent="0.25">
      <c r="C23" s="21" t="s">
        <v>16</v>
      </c>
      <c r="D23" s="31">
        <f>STDEV(K5:K35)</f>
        <v>9241.706811125081</v>
      </c>
      <c r="E23" s="15">
        <f>STDEV(L5:L35)</f>
        <v>3609.1594287064231</v>
      </c>
      <c r="F23" s="15">
        <f>STDEV(M5:M35)</f>
        <v>2143.4199373797451</v>
      </c>
      <c r="G23" s="15">
        <f>STDEV(N5:N35)</f>
        <v>1888.8817246965129</v>
      </c>
      <c r="H23" s="32">
        <f>STDEV(O5:O35)</f>
        <v>2766.8412547582593</v>
      </c>
      <c r="I23" s="1">
        <v>19</v>
      </c>
      <c r="J23" s="39">
        <v>1</v>
      </c>
      <c r="K23" s="31">
        <v>-6923</v>
      </c>
      <c r="L23" s="15">
        <v>2973.4430200000002</v>
      </c>
      <c r="M23" s="15">
        <v>179</v>
      </c>
      <c r="N23" s="15">
        <v>-726</v>
      </c>
      <c r="O23" s="32">
        <v>-1321</v>
      </c>
      <c r="P23" s="3"/>
      <c r="Q23" s="41"/>
      <c r="R23" s="3"/>
      <c r="S23" s="3"/>
      <c r="T23" s="3"/>
      <c r="U23" s="3"/>
      <c r="W23" s="2"/>
      <c r="X23" s="12"/>
      <c r="Y23" s="12"/>
      <c r="Z23" s="12"/>
      <c r="AA23" s="13"/>
      <c r="AC23"/>
      <c r="AD23" s="2"/>
    </row>
    <row r="24" spans="3:30" ht="12.75" customHeight="1" x14ac:dyDescent="0.25">
      <c r="C24" s="22" t="s">
        <v>17</v>
      </c>
      <c r="D24" s="49">
        <f>COUNTIF(K$5:K$35,"&gt;=0")/COUNTA(K$5:K$35)</f>
        <v>0.22580645161290322</v>
      </c>
      <c r="E24" s="42">
        <f>COUNTIF(L$5:L$35,"&gt;=0")/COUNTA(L$5:L$35)</f>
        <v>0.967741935483871</v>
      </c>
      <c r="F24" s="42">
        <f>COUNTIF(M$5:M$35,"&gt;=0")/COUNTA(M$5:M$35)</f>
        <v>0.64516129032258063</v>
      </c>
      <c r="G24" s="42">
        <f>COUNTIF(N$5:N$35,"&gt;=0")/COUNTA(N$5:N$35)</f>
        <v>0.32258064516129031</v>
      </c>
      <c r="H24" s="43">
        <f t="shared" ref="H24" si="7">COUNTIF(O$5:O$35,"&gt;=0")/COUNTA(O$5:O$35)</f>
        <v>0.35483870967741937</v>
      </c>
      <c r="I24" s="1">
        <v>20</v>
      </c>
      <c r="J24" s="39">
        <v>1</v>
      </c>
      <c r="K24" s="31">
        <v>-7434</v>
      </c>
      <c r="L24" s="15">
        <v>2457.6172700000002</v>
      </c>
      <c r="M24" s="15">
        <v>33</v>
      </c>
      <c r="N24" s="15">
        <v>-831</v>
      </c>
      <c r="O24" s="32">
        <v>-1462</v>
      </c>
      <c r="P24" s="3"/>
      <c r="Q24" s="60" t="s">
        <v>21</v>
      </c>
      <c r="R24" s="60"/>
      <c r="S24" s="60"/>
      <c r="T24" s="60"/>
      <c r="U24" s="60"/>
      <c r="V24" s="60"/>
      <c r="W24" s="60"/>
      <c r="X24" s="12"/>
      <c r="Y24" s="12"/>
      <c r="Z24" s="12"/>
      <c r="AA24" s="13"/>
      <c r="AC24"/>
      <c r="AD24" s="2"/>
    </row>
    <row r="25" spans="3:30" ht="12.75" customHeight="1" x14ac:dyDescent="0.25">
      <c r="C25" s="23" t="s">
        <v>19</v>
      </c>
      <c r="D25" s="50">
        <f>1-D24</f>
        <v>0.77419354838709675</v>
      </c>
      <c r="E25" s="44">
        <f>1-E24</f>
        <v>3.2258064516129004E-2</v>
      </c>
      <c r="F25" s="44">
        <f>1-F24</f>
        <v>0.35483870967741937</v>
      </c>
      <c r="G25" s="44">
        <f>1-G24</f>
        <v>0.67741935483870974</v>
      </c>
      <c r="H25" s="45">
        <f>1-H24</f>
        <v>0.64516129032258063</v>
      </c>
      <c r="I25" s="1">
        <v>21</v>
      </c>
      <c r="J25" s="39">
        <v>1</v>
      </c>
      <c r="K25" s="31">
        <v>-7902</v>
      </c>
      <c r="L25" s="15">
        <v>2123.4292599999999</v>
      </c>
      <c r="M25" s="15">
        <v>-40</v>
      </c>
      <c r="N25" s="15">
        <v>-965</v>
      </c>
      <c r="O25" s="32">
        <v>-1658</v>
      </c>
      <c r="P25" s="3"/>
      <c r="Q25" s="60"/>
      <c r="R25" s="60"/>
      <c r="S25" s="60"/>
      <c r="T25" s="60"/>
      <c r="U25" s="60"/>
      <c r="V25" s="60"/>
      <c r="W25" s="60"/>
      <c r="X25" s="12"/>
      <c r="Y25" s="12"/>
      <c r="Z25" s="12"/>
      <c r="AA25" s="13"/>
      <c r="AC25"/>
      <c r="AD25" s="2"/>
    </row>
    <row r="26" spans="3:30" ht="12.5" x14ac:dyDescent="0.25">
      <c r="C26" s="51" t="s">
        <v>20</v>
      </c>
      <c r="D26" s="52">
        <f>MEDIAN(K5:K35)</f>
        <v>-5223</v>
      </c>
      <c r="E26" s="52">
        <f>MEDIAN(L5:L35)</f>
        <v>3807.6977499999998</v>
      </c>
      <c r="F26" s="52">
        <f>MEDIAN(M5:M35)</f>
        <v>627</v>
      </c>
      <c r="G26" s="52">
        <f>MEDIAN(N5:N35)</f>
        <v>-385</v>
      </c>
      <c r="H26" s="52">
        <f>MEDIAN(O5:O35)</f>
        <v>-851</v>
      </c>
      <c r="I26" s="1">
        <v>22</v>
      </c>
      <c r="J26" s="39">
        <v>1</v>
      </c>
      <c r="K26" s="31">
        <v>-8693</v>
      </c>
      <c r="L26" s="15">
        <v>1868.53071</v>
      </c>
      <c r="M26" s="15">
        <v>-124</v>
      </c>
      <c r="N26" s="15">
        <v>-1083</v>
      </c>
      <c r="O26" s="32">
        <v>-1801</v>
      </c>
      <c r="P26" s="3"/>
      <c r="Q26" s="3"/>
      <c r="R26" s="3"/>
      <c r="S26" s="3"/>
      <c r="T26" s="3"/>
      <c r="U26" s="3"/>
      <c r="V26" s="2"/>
      <c r="W26" s="2"/>
      <c r="X26" s="12"/>
      <c r="Y26" s="12"/>
      <c r="Z26" s="12"/>
      <c r="AA26" s="13"/>
      <c r="AC26"/>
      <c r="AD26" s="2"/>
    </row>
    <row r="27" spans="3:30" ht="12.5" x14ac:dyDescent="0.25">
      <c r="I27" s="1">
        <v>23</v>
      </c>
      <c r="J27" s="39">
        <v>1</v>
      </c>
      <c r="K27" s="31">
        <v>-9289</v>
      </c>
      <c r="L27" s="15">
        <v>1512.06106</v>
      </c>
      <c r="M27" s="15">
        <v>-267</v>
      </c>
      <c r="N27" s="15">
        <v>-1230</v>
      </c>
      <c r="O27" s="32">
        <v>-1964</v>
      </c>
      <c r="P27" s="3"/>
      <c r="Q27" s="3"/>
      <c r="R27" s="3"/>
      <c r="S27" s="3"/>
      <c r="T27" s="3"/>
      <c r="U27" s="3"/>
      <c r="V27" s="2"/>
      <c r="W27" s="2"/>
      <c r="X27" s="12"/>
      <c r="Y27" s="12"/>
      <c r="Z27" s="12"/>
      <c r="AA27" s="13"/>
      <c r="AC27"/>
      <c r="AD27" s="2"/>
    </row>
    <row r="28" spans="3:30" ht="12.5" x14ac:dyDescent="0.25">
      <c r="I28" s="1">
        <v>24</v>
      </c>
      <c r="J28" s="39">
        <v>1</v>
      </c>
      <c r="K28" s="31">
        <v>-9900</v>
      </c>
      <c r="L28" s="15">
        <v>1236.2963500000001</v>
      </c>
      <c r="M28" s="15">
        <v>-470</v>
      </c>
      <c r="N28" s="15">
        <v>-1442</v>
      </c>
      <c r="O28" s="32">
        <v>-2193</v>
      </c>
      <c r="P28" s="3"/>
      <c r="X28" s="12"/>
      <c r="Y28" s="12"/>
      <c r="Z28" s="12"/>
      <c r="AA28" s="13"/>
      <c r="AC28"/>
      <c r="AD28" s="2"/>
    </row>
    <row r="29" spans="3:30" ht="12.5" x14ac:dyDescent="0.25">
      <c r="I29" s="1">
        <v>25</v>
      </c>
      <c r="J29" s="39">
        <v>1</v>
      </c>
      <c r="K29" s="31">
        <v>-10669</v>
      </c>
      <c r="L29" s="15">
        <v>933.44620999999995</v>
      </c>
      <c r="M29" s="15">
        <v>-781</v>
      </c>
      <c r="N29" s="15">
        <v>-1805</v>
      </c>
      <c r="O29" s="32">
        <v>-2425</v>
      </c>
      <c r="P29" s="3"/>
      <c r="Q29" s="3"/>
      <c r="R29" s="3"/>
      <c r="S29" s="3"/>
      <c r="T29" s="3"/>
      <c r="U29" s="3"/>
      <c r="V29" s="2"/>
      <c r="W29" s="2"/>
      <c r="X29" s="12"/>
      <c r="Y29" s="12"/>
      <c r="Z29" s="12"/>
      <c r="AA29" s="13"/>
      <c r="AC29"/>
      <c r="AD29" s="2"/>
    </row>
    <row r="30" spans="3:30" ht="12.5" x14ac:dyDescent="0.25">
      <c r="I30" s="1">
        <v>26</v>
      </c>
      <c r="J30" s="39">
        <v>1</v>
      </c>
      <c r="K30" s="31">
        <v>-11755</v>
      </c>
      <c r="L30" s="15">
        <v>791.24919</v>
      </c>
      <c r="M30" s="15">
        <v>-878</v>
      </c>
      <c r="N30" s="15">
        <v>-1965</v>
      </c>
      <c r="O30" s="32">
        <v>-2664</v>
      </c>
      <c r="P30" s="3"/>
      <c r="Q30" s="3"/>
      <c r="R30" s="3"/>
      <c r="S30" s="3"/>
      <c r="T30" s="3"/>
      <c r="U30" s="3"/>
      <c r="V30" s="2"/>
      <c r="W30" s="2"/>
      <c r="X30" s="12"/>
      <c r="Y30" s="12"/>
      <c r="Z30" s="12"/>
      <c r="AA30" s="13"/>
      <c r="AC30"/>
      <c r="AD30" s="2"/>
    </row>
    <row r="31" spans="3:30" ht="12.5" x14ac:dyDescent="0.25">
      <c r="I31" s="1">
        <v>27</v>
      </c>
      <c r="J31" s="39">
        <v>1</v>
      </c>
      <c r="K31" s="31">
        <v>-12714</v>
      </c>
      <c r="L31" s="15">
        <v>691.49243000000001</v>
      </c>
      <c r="M31" s="15">
        <v>-1181</v>
      </c>
      <c r="N31" s="15">
        <v>-2304</v>
      </c>
      <c r="O31" s="32">
        <v>-2722</v>
      </c>
      <c r="P31" s="3"/>
      <c r="Q31" s="3"/>
      <c r="R31" s="3"/>
      <c r="S31" s="3"/>
      <c r="T31" s="3"/>
      <c r="U31" s="3"/>
      <c r="V31" s="2"/>
      <c r="W31" s="2"/>
      <c r="X31" s="12"/>
      <c r="Y31" s="12"/>
      <c r="Z31" s="12"/>
      <c r="AA31" s="13"/>
      <c r="AC31"/>
      <c r="AD31" s="2"/>
    </row>
    <row r="32" spans="3:30" ht="12.5" x14ac:dyDescent="0.25">
      <c r="I32" s="1">
        <v>28</v>
      </c>
      <c r="J32" s="39">
        <v>1</v>
      </c>
      <c r="K32" s="31">
        <v>-13905</v>
      </c>
      <c r="L32" s="15">
        <v>632.09145000000001</v>
      </c>
      <c r="M32" s="15">
        <v>-1395</v>
      </c>
      <c r="N32" s="15">
        <v>-2647</v>
      </c>
      <c r="O32" s="32">
        <v>-3237</v>
      </c>
      <c r="P32" s="3"/>
      <c r="Q32" s="3"/>
      <c r="R32" s="3"/>
      <c r="S32" s="3"/>
      <c r="T32" s="3"/>
      <c r="U32" s="3"/>
      <c r="V32" s="2"/>
      <c r="W32" s="2"/>
      <c r="X32" s="12"/>
      <c r="Y32" s="12"/>
      <c r="Z32" s="12"/>
      <c r="AA32" s="13"/>
      <c r="AC32"/>
      <c r="AD32" s="2"/>
    </row>
    <row r="33" spans="9:30" ht="12.5" x14ac:dyDescent="0.25">
      <c r="I33" s="1">
        <v>29</v>
      </c>
      <c r="J33" s="39">
        <v>1</v>
      </c>
      <c r="K33" s="31">
        <v>-15773</v>
      </c>
      <c r="L33" s="15">
        <v>405.48727000000002</v>
      </c>
      <c r="M33" s="15">
        <v>-2192</v>
      </c>
      <c r="N33" s="15">
        <v>-3278</v>
      </c>
      <c r="O33" s="32">
        <v>-3847</v>
      </c>
      <c r="P33" s="3"/>
      <c r="Q33" s="3"/>
      <c r="R33" s="3"/>
      <c r="S33" s="3"/>
      <c r="T33" s="3"/>
      <c r="U33" s="3"/>
      <c r="V33" s="2"/>
      <c r="W33" s="2"/>
      <c r="X33" s="12"/>
      <c r="Y33" s="12"/>
      <c r="Z33" s="12"/>
      <c r="AA33" s="13"/>
      <c r="AC33"/>
      <c r="AD33" s="2"/>
    </row>
    <row r="34" spans="9:30" ht="12.5" x14ac:dyDescent="0.25">
      <c r="I34" s="1">
        <v>30</v>
      </c>
      <c r="J34" s="39">
        <v>1</v>
      </c>
      <c r="K34" s="31">
        <v>-18331</v>
      </c>
      <c r="L34" s="15">
        <v>0</v>
      </c>
      <c r="M34" s="15">
        <v>-2625</v>
      </c>
      <c r="N34" s="15">
        <v>-3719</v>
      </c>
      <c r="O34" s="32">
        <v>-4558</v>
      </c>
      <c r="P34" s="3"/>
      <c r="Q34" s="3"/>
      <c r="R34" s="3"/>
      <c r="S34" s="3"/>
      <c r="T34" s="3"/>
      <c r="U34" s="3"/>
      <c r="V34" s="2"/>
      <c r="W34" s="2"/>
      <c r="X34" s="12"/>
      <c r="Y34" s="12"/>
      <c r="Z34" s="12"/>
      <c r="AA34" s="13"/>
      <c r="AC34"/>
      <c r="AD34" s="2"/>
    </row>
    <row r="35" spans="9:30" ht="12.5" x14ac:dyDescent="0.25">
      <c r="I35" s="1">
        <v>31</v>
      </c>
      <c r="J35" s="40">
        <v>1</v>
      </c>
      <c r="K35" s="33">
        <v>-39222</v>
      </c>
      <c r="L35" s="20">
        <v>-8706.1183400000009</v>
      </c>
      <c r="M35" s="20">
        <v>-5070</v>
      </c>
      <c r="N35" s="20">
        <v>-9438</v>
      </c>
      <c r="O35" s="34">
        <v>-9913</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zoomScale="85" zoomScaleNormal="85" workbookViewId="0">
      <selection activeCell="G9" sqref="G9"/>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24</v>
      </c>
      <c r="D2" s="60"/>
      <c r="E2" s="60"/>
      <c r="F2" s="60"/>
      <c r="G2" s="60"/>
      <c r="H2" s="60"/>
    </row>
    <row r="3" spans="2:31" ht="29.25" customHeight="1" x14ac:dyDescent="0.3">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5">
      <c r="B4" s="1"/>
      <c r="D4" s="35" t="s">
        <v>3</v>
      </c>
      <c r="E4" s="35" t="s">
        <v>4</v>
      </c>
      <c r="F4" s="35" t="s">
        <v>5</v>
      </c>
      <c r="G4" s="35" t="s">
        <v>6</v>
      </c>
      <c r="H4" s="35" t="s">
        <v>7</v>
      </c>
      <c r="I4" s="1"/>
      <c r="J4" s="27" t="s">
        <v>8</v>
      </c>
      <c r="K4" s="25" t="s">
        <v>3</v>
      </c>
      <c r="L4" s="26" t="s">
        <v>4</v>
      </c>
      <c r="M4" s="26" t="s">
        <v>5</v>
      </c>
      <c r="N4" s="26" t="s">
        <v>6</v>
      </c>
      <c r="O4" s="26" t="s">
        <v>7</v>
      </c>
      <c r="P4" s="1"/>
      <c r="V4" s="1"/>
      <c r="W4" s="1"/>
    </row>
    <row r="5" spans="2:31" ht="12.5" x14ac:dyDescent="0.25">
      <c r="C5" s="37" t="s">
        <v>9</v>
      </c>
      <c r="D5" s="36">
        <f>MAX(0,K5:K35)</f>
        <v>23014</v>
      </c>
      <c r="E5" s="36">
        <f t="shared" ref="E5:H5" si="0">MAX(0,L5:L35)</f>
        <v>10770.27275</v>
      </c>
      <c r="F5" s="36">
        <f t="shared" si="0"/>
        <v>4940</v>
      </c>
      <c r="G5" s="36">
        <f t="shared" si="0"/>
        <v>791</v>
      </c>
      <c r="H5" s="36">
        <f t="shared" si="0"/>
        <v>5842</v>
      </c>
      <c r="I5" s="1">
        <v>1</v>
      </c>
      <c r="J5" s="38">
        <v>1</v>
      </c>
      <c r="K5" s="28">
        <v>23014</v>
      </c>
      <c r="L5" s="29">
        <v>10770.27275</v>
      </c>
      <c r="M5" s="29">
        <v>4940</v>
      </c>
      <c r="N5" s="29">
        <v>791</v>
      </c>
      <c r="O5" s="30">
        <v>5842</v>
      </c>
      <c r="AC5"/>
      <c r="AD5" s="2"/>
      <c r="AE5" s="4"/>
    </row>
    <row r="6" spans="2:31" ht="12.5" x14ac:dyDescent="0.25">
      <c r="C6" s="37" t="s">
        <v>10</v>
      </c>
      <c r="D6" s="36">
        <f>MAX(0,-MIN(K5:K35))</f>
        <v>24933</v>
      </c>
      <c r="E6" s="36">
        <f>MAX(0,-MIN(L5:L35))</f>
        <v>10823.858980000001</v>
      </c>
      <c r="F6" s="36">
        <f>MAX(0,-MIN(M5:M35))</f>
        <v>10405</v>
      </c>
      <c r="G6" s="36">
        <f>MAX(0,-MIN(N5:N35))</f>
        <v>4759</v>
      </c>
      <c r="H6" s="36">
        <f>MAX(0,-MIN(O5:O35))</f>
        <v>13780</v>
      </c>
      <c r="I6" s="1">
        <v>2</v>
      </c>
      <c r="J6" s="39">
        <v>1</v>
      </c>
      <c r="K6" s="31">
        <v>8430</v>
      </c>
      <c r="L6" s="15">
        <v>8005.2654700000003</v>
      </c>
      <c r="M6" s="15">
        <v>4087</v>
      </c>
      <c r="N6" s="15">
        <v>403</v>
      </c>
      <c r="O6" s="32">
        <v>2244</v>
      </c>
      <c r="AC6"/>
      <c r="AD6" s="2"/>
    </row>
    <row r="7" spans="2:31" ht="12.5" x14ac:dyDescent="0.25">
      <c r="I7" s="1">
        <v>3</v>
      </c>
      <c r="J7" s="39">
        <v>1</v>
      </c>
      <c r="K7" s="31">
        <v>4932</v>
      </c>
      <c r="L7" s="15">
        <v>7663.4274100000002</v>
      </c>
      <c r="M7" s="15">
        <v>2961</v>
      </c>
      <c r="N7" s="15">
        <v>145</v>
      </c>
      <c r="O7" s="32">
        <v>1742</v>
      </c>
      <c r="W7" s="2"/>
      <c r="AC7"/>
      <c r="AD7" s="2"/>
    </row>
    <row r="8" spans="2:31" ht="12.5" x14ac:dyDescent="0.25">
      <c r="I8" s="1">
        <v>4</v>
      </c>
      <c r="J8" s="39">
        <v>1</v>
      </c>
      <c r="K8" s="31">
        <v>3571</v>
      </c>
      <c r="L8" s="15">
        <v>7259.8205200000002</v>
      </c>
      <c r="M8" s="15">
        <v>2445</v>
      </c>
      <c r="N8" s="15">
        <v>93</v>
      </c>
      <c r="O8" s="32">
        <v>1377</v>
      </c>
      <c r="W8" s="2"/>
      <c r="AC8"/>
      <c r="AD8" s="2"/>
    </row>
    <row r="9" spans="2:31" ht="12.5" x14ac:dyDescent="0.25">
      <c r="I9" s="1">
        <v>5</v>
      </c>
      <c r="J9" s="39">
        <v>1</v>
      </c>
      <c r="K9" s="31">
        <v>2417</v>
      </c>
      <c r="L9" s="15">
        <v>6991.6922299999997</v>
      </c>
      <c r="M9" s="15">
        <v>2092</v>
      </c>
      <c r="N9" s="15">
        <v>74</v>
      </c>
      <c r="O9" s="32">
        <v>1272</v>
      </c>
      <c r="W9" s="2"/>
      <c r="AC9"/>
      <c r="AD9" s="2"/>
    </row>
    <row r="10" spans="2:31" ht="12.5" x14ac:dyDescent="0.25">
      <c r="I10" s="1">
        <v>6</v>
      </c>
      <c r="J10" s="39">
        <v>1</v>
      </c>
      <c r="K10" s="31">
        <v>319</v>
      </c>
      <c r="L10" s="15">
        <v>6489.3633099999997</v>
      </c>
      <c r="M10" s="15">
        <v>1898</v>
      </c>
      <c r="N10" s="15">
        <v>70</v>
      </c>
      <c r="O10" s="32">
        <v>1137</v>
      </c>
      <c r="W10" s="2"/>
      <c r="AC10"/>
      <c r="AD10" s="2"/>
    </row>
    <row r="11" spans="2:31" ht="12.75" customHeight="1" x14ac:dyDescent="0.25">
      <c r="C11" s="60" t="s">
        <v>11</v>
      </c>
      <c r="D11" s="60"/>
      <c r="E11" s="60"/>
      <c r="F11" s="60"/>
      <c r="G11" s="60"/>
      <c r="H11" s="60"/>
      <c r="I11" s="1">
        <v>7</v>
      </c>
      <c r="J11" s="39">
        <v>1</v>
      </c>
      <c r="K11" s="31">
        <v>83</v>
      </c>
      <c r="L11" s="15">
        <v>6153.5451199999998</v>
      </c>
      <c r="M11" s="15">
        <v>1453</v>
      </c>
      <c r="N11" s="15">
        <v>53</v>
      </c>
      <c r="O11" s="32">
        <v>973</v>
      </c>
      <c r="W11" s="2"/>
      <c r="AC11"/>
      <c r="AD11" s="2"/>
    </row>
    <row r="12" spans="2:31" ht="12.5" x14ac:dyDescent="0.25">
      <c r="C12" s="60"/>
      <c r="D12" s="60"/>
      <c r="E12" s="60"/>
      <c r="F12" s="60"/>
      <c r="G12" s="60"/>
      <c r="H12" s="60"/>
      <c r="I12" s="1">
        <v>8</v>
      </c>
      <c r="J12" s="39">
        <v>1</v>
      </c>
      <c r="K12" s="31">
        <v>-472</v>
      </c>
      <c r="L12" s="15">
        <v>5770.0060899999999</v>
      </c>
      <c r="M12" s="15">
        <v>1308</v>
      </c>
      <c r="N12" s="15">
        <v>45</v>
      </c>
      <c r="O12" s="32">
        <v>703</v>
      </c>
      <c r="W12" s="2"/>
      <c r="AC12"/>
      <c r="AD12" s="2"/>
    </row>
    <row r="13" spans="2:31" ht="12.5" x14ac:dyDescent="0.25">
      <c r="C13" s="3"/>
      <c r="D13" s="61" t="s">
        <v>12</v>
      </c>
      <c r="E13" s="62"/>
      <c r="F13" s="62"/>
      <c r="G13" s="62"/>
      <c r="H13" s="62"/>
      <c r="I13" s="1">
        <v>9</v>
      </c>
      <c r="J13" s="39">
        <v>1</v>
      </c>
      <c r="K13" s="31">
        <v>-1527</v>
      </c>
      <c r="L13" s="15">
        <v>4763.3297599999996</v>
      </c>
      <c r="M13" s="15">
        <v>1108</v>
      </c>
      <c r="N13" s="15">
        <v>28</v>
      </c>
      <c r="O13" s="32">
        <v>527</v>
      </c>
      <c r="W13" s="2"/>
      <c r="AC13"/>
      <c r="AD13" s="2"/>
    </row>
    <row r="14" spans="2:31" ht="12.75" customHeight="1" x14ac:dyDescent="0.25">
      <c r="C14" s="16"/>
      <c r="D14" s="46" t="s">
        <v>3</v>
      </c>
      <c r="E14" s="47" t="s">
        <v>4</v>
      </c>
      <c r="F14" s="47" t="s">
        <v>5</v>
      </c>
      <c r="G14" s="47" t="s">
        <v>6</v>
      </c>
      <c r="H14" s="48" t="s">
        <v>7</v>
      </c>
      <c r="I14" s="1">
        <v>10</v>
      </c>
      <c r="J14" s="39">
        <v>1</v>
      </c>
      <c r="K14" s="31">
        <v>-2517</v>
      </c>
      <c r="L14" s="15">
        <v>4501.7139699999998</v>
      </c>
      <c r="M14" s="15">
        <v>870</v>
      </c>
      <c r="N14" s="15">
        <v>-6</v>
      </c>
      <c r="O14" s="32">
        <v>411</v>
      </c>
      <c r="W14" s="2"/>
      <c r="AC14"/>
      <c r="AD14" s="2"/>
    </row>
    <row r="15" spans="2:31" ht="12.75" customHeight="1" x14ac:dyDescent="0.25">
      <c r="C15" s="17" t="s">
        <v>13</v>
      </c>
      <c r="D15" s="28">
        <f>MAX(K5:K35)</f>
        <v>23014</v>
      </c>
      <c r="E15" s="29">
        <f t="shared" ref="E15:H15" si="1">MAX(L5:L35)</f>
        <v>10770.27275</v>
      </c>
      <c r="F15" s="29">
        <f t="shared" si="1"/>
        <v>4940</v>
      </c>
      <c r="G15" s="29">
        <f t="shared" si="1"/>
        <v>791</v>
      </c>
      <c r="H15" s="30">
        <f t="shared" si="1"/>
        <v>5842</v>
      </c>
      <c r="I15" s="1">
        <v>11</v>
      </c>
      <c r="J15" s="39">
        <v>1</v>
      </c>
      <c r="K15" s="31">
        <v>-2859</v>
      </c>
      <c r="L15" s="15">
        <v>4032.5114199999998</v>
      </c>
      <c r="M15" s="15">
        <v>736</v>
      </c>
      <c r="N15" s="15">
        <v>-51</v>
      </c>
      <c r="O15" s="32">
        <v>339</v>
      </c>
      <c r="W15" s="6"/>
      <c r="AC15"/>
      <c r="AD15" s="2"/>
    </row>
    <row r="16" spans="2:31" ht="12.5" x14ac:dyDescent="0.25">
      <c r="C16" s="18">
        <v>0.95</v>
      </c>
      <c r="D16" s="31">
        <f>PERCENTILE(K5:K35, 0.95)</f>
        <v>7205.6999999999953</v>
      </c>
      <c r="E16" s="15">
        <f t="shared" ref="E16:H16" si="2">PERCENTILE(L5:L35, 0.95)</f>
        <v>7885.6221489999998</v>
      </c>
      <c r="F16" s="15">
        <f t="shared" si="2"/>
        <v>3692.8999999999983</v>
      </c>
      <c r="G16" s="15">
        <f t="shared" si="2"/>
        <v>312.69999999999965</v>
      </c>
      <c r="H16" s="32">
        <f t="shared" si="2"/>
        <v>2068.2999999999993</v>
      </c>
      <c r="I16" s="1">
        <v>12</v>
      </c>
      <c r="J16" s="39">
        <v>1</v>
      </c>
      <c r="K16" s="31">
        <v>-3331</v>
      </c>
      <c r="L16" s="15">
        <v>3834.7381700000001</v>
      </c>
      <c r="M16" s="15">
        <v>497</v>
      </c>
      <c r="N16" s="15">
        <v>-104</v>
      </c>
      <c r="O16" s="32">
        <v>261</v>
      </c>
      <c r="W16" s="6"/>
      <c r="AC16"/>
      <c r="AD16" s="2"/>
    </row>
    <row r="17" spans="3:30" ht="12.5" x14ac:dyDescent="0.25">
      <c r="C17" s="19">
        <v>0.75</v>
      </c>
      <c r="D17" s="31">
        <f>PERCENTILE(K5:K35, 0.75)</f>
        <v>-333.25</v>
      </c>
      <c r="E17" s="15">
        <f t="shared" ref="E17:H17" si="3">PERCENTILE(L5:L35, 0.75)</f>
        <v>5865.8908474999998</v>
      </c>
      <c r="F17" s="15">
        <f t="shared" si="3"/>
        <v>1344.25</v>
      </c>
      <c r="G17" s="15">
        <f t="shared" si="3"/>
        <v>47</v>
      </c>
      <c r="H17" s="32">
        <f t="shared" si="3"/>
        <v>770.5</v>
      </c>
      <c r="I17" s="1">
        <v>13</v>
      </c>
      <c r="J17" s="39">
        <v>1</v>
      </c>
      <c r="K17" s="31">
        <v>-4072</v>
      </c>
      <c r="L17" s="15">
        <v>3693.3240599999999</v>
      </c>
      <c r="M17" s="15">
        <v>325</v>
      </c>
      <c r="N17" s="15">
        <v>-144</v>
      </c>
      <c r="O17" s="32">
        <v>123</v>
      </c>
      <c r="W17" s="2"/>
      <c r="AC17"/>
      <c r="AD17" s="2"/>
    </row>
    <row r="18" spans="3:30" ht="12.5" x14ac:dyDescent="0.25">
      <c r="C18" s="19">
        <v>0.5</v>
      </c>
      <c r="D18" s="31">
        <f>PERCENTILE(K5:K35, 0.5)</f>
        <v>-4955</v>
      </c>
      <c r="E18" s="15">
        <f t="shared" ref="E18:H18" si="4">PERCENTILE(L5:L35, 0.5)</f>
        <v>3283.4083849999997</v>
      </c>
      <c r="F18" s="15">
        <f t="shared" si="4"/>
        <v>-21.5</v>
      </c>
      <c r="G18" s="15">
        <f t="shared" si="4"/>
        <v>-235.5</v>
      </c>
      <c r="H18" s="32">
        <f t="shared" si="4"/>
        <v>-44</v>
      </c>
      <c r="I18" s="1">
        <v>14</v>
      </c>
      <c r="J18" s="39">
        <v>1</v>
      </c>
      <c r="K18" s="31">
        <v>-4798</v>
      </c>
      <c r="L18" s="15">
        <v>3390.5636599999998</v>
      </c>
      <c r="M18" s="15">
        <v>19</v>
      </c>
      <c r="N18" s="15">
        <v>-206</v>
      </c>
      <c r="O18" s="32">
        <v>-17</v>
      </c>
      <c r="W18" s="2"/>
      <c r="AC18"/>
      <c r="AD18" s="2"/>
    </row>
    <row r="19" spans="3:30" ht="12.5" x14ac:dyDescent="0.25">
      <c r="C19" s="19">
        <v>0.25</v>
      </c>
      <c r="D19" s="31">
        <f>PERCENTILE(K5:K35, 0.25)</f>
        <v>-9232.75</v>
      </c>
      <c r="E19" s="15">
        <f t="shared" ref="E19:H19" si="5">PERCENTILE(L5:L35, 0.25)</f>
        <v>1777.211855</v>
      </c>
      <c r="F19" s="15">
        <f t="shared" si="5"/>
        <v>-884.25</v>
      </c>
      <c r="G19" s="15">
        <f t="shared" si="5"/>
        <v>-828.5</v>
      </c>
      <c r="H19" s="32">
        <f t="shared" si="5"/>
        <v>-975.5</v>
      </c>
      <c r="I19" s="1">
        <v>15</v>
      </c>
      <c r="J19" s="39">
        <v>1</v>
      </c>
      <c r="K19" s="31">
        <v>-5112</v>
      </c>
      <c r="L19" s="15">
        <v>3176.2531100000001</v>
      </c>
      <c r="M19" s="15">
        <v>-62</v>
      </c>
      <c r="N19" s="15">
        <v>-265</v>
      </c>
      <c r="O19" s="32">
        <v>-71</v>
      </c>
      <c r="P19" s="3"/>
      <c r="W19" s="2"/>
      <c r="AC19"/>
      <c r="AD19" s="2"/>
    </row>
    <row r="20" spans="3:30" ht="12.5" x14ac:dyDescent="0.25">
      <c r="C20" s="18">
        <v>0.05</v>
      </c>
      <c r="D20" s="31">
        <f>PERCENTILE(K5:K35, 0.05)</f>
        <v>-15587.199999999999</v>
      </c>
      <c r="E20" s="15">
        <f t="shared" ref="E20:H20" si="6">PERCENTILE(L5:L35, 0.05)</f>
        <v>-974.89375299999995</v>
      </c>
      <c r="F20" s="15">
        <f t="shared" si="6"/>
        <v>-2609.6999999999998</v>
      </c>
      <c r="G20" s="15">
        <f t="shared" si="6"/>
        <v>-3009.25</v>
      </c>
      <c r="H20" s="32">
        <f t="shared" si="6"/>
        <v>-2167.15</v>
      </c>
      <c r="I20" s="1">
        <v>16</v>
      </c>
      <c r="J20" s="39">
        <v>1</v>
      </c>
      <c r="K20" s="31">
        <v>-5574</v>
      </c>
      <c r="L20" s="15">
        <v>3017.7380899999998</v>
      </c>
      <c r="M20" s="15">
        <v>-120</v>
      </c>
      <c r="N20" s="15">
        <v>-316</v>
      </c>
      <c r="O20" s="32">
        <v>-273</v>
      </c>
      <c r="P20" s="3"/>
      <c r="W20" s="2"/>
      <c r="AC20"/>
      <c r="AD20" s="2"/>
    </row>
    <row r="21" spans="3:30" ht="12.5" x14ac:dyDescent="0.25">
      <c r="C21" s="58" t="s">
        <v>14</v>
      </c>
      <c r="D21" s="31">
        <f>MIN(0,K5:K35)</f>
        <v>-24933</v>
      </c>
      <c r="E21" s="15">
        <f>MIN(0,L5:L35)</f>
        <v>-10823.858980000001</v>
      </c>
      <c r="F21" s="15">
        <f>MIN(0,M5:M35)</f>
        <v>-10405</v>
      </c>
      <c r="G21" s="15">
        <f>MIN(0,N5:N35)</f>
        <v>-4759</v>
      </c>
      <c r="H21" s="32">
        <f>MIN(0,O5:O35)</f>
        <v>-13780</v>
      </c>
      <c r="I21" s="1">
        <v>17</v>
      </c>
      <c r="J21" s="39">
        <v>1</v>
      </c>
      <c r="K21" s="31">
        <v>-5829</v>
      </c>
      <c r="L21" s="15">
        <v>2856.2616899999998</v>
      </c>
      <c r="M21" s="15">
        <v>-354</v>
      </c>
      <c r="N21" s="15">
        <v>-363</v>
      </c>
      <c r="O21" s="32">
        <v>-414</v>
      </c>
      <c r="P21" s="3"/>
      <c r="W21" s="2"/>
      <c r="AC21"/>
      <c r="AD21" s="2"/>
    </row>
    <row r="22" spans="3:30" ht="12.5" x14ac:dyDescent="0.25">
      <c r="C22" s="57" t="s">
        <v>15</v>
      </c>
      <c r="D22" s="28">
        <f>AVERAGE(K5:K35)</f>
        <v>-4392.6071428571431</v>
      </c>
      <c r="E22" s="29">
        <f>AVERAGE(L5:L35)</f>
        <v>3380.3686046428566</v>
      </c>
      <c r="F22" s="29">
        <f>AVERAGE(M5:M35)</f>
        <v>27.214285714285715</v>
      </c>
      <c r="G22" s="29">
        <f>AVERAGE(N5:N35)</f>
        <v>-659.17857142857144</v>
      </c>
      <c r="H22" s="30">
        <f>AVERAGE(O5:O35)</f>
        <v>-358.07142857142856</v>
      </c>
      <c r="I22" s="1">
        <v>18</v>
      </c>
      <c r="J22" s="39">
        <v>1</v>
      </c>
      <c r="K22" s="31">
        <v>-6365</v>
      </c>
      <c r="L22" s="15">
        <v>2704.0306300000002</v>
      </c>
      <c r="M22" s="15">
        <v>-405</v>
      </c>
      <c r="N22" s="15">
        <v>-448</v>
      </c>
      <c r="O22" s="32">
        <v>-567</v>
      </c>
      <c r="P22" s="3"/>
      <c r="W22" s="2"/>
      <c r="AC22"/>
      <c r="AD22" s="2"/>
    </row>
    <row r="23" spans="3:30" ht="12.5" x14ac:dyDescent="0.25">
      <c r="C23" s="21" t="s">
        <v>16</v>
      </c>
      <c r="D23" s="31">
        <f>STDEV(K5:K35)</f>
        <v>8746.263686259219</v>
      </c>
      <c r="E23" s="15">
        <f>STDEV(L5:L35)</f>
        <v>3891.744732838446</v>
      </c>
      <c r="F23" s="15">
        <f>STDEV(M5:M35)</f>
        <v>2731.0344852799567</v>
      </c>
      <c r="G23" s="15">
        <f>STDEV(N5:N35)</f>
        <v>1197.6494897358536</v>
      </c>
      <c r="H23" s="32">
        <f>STDEV(O5:O35)</f>
        <v>3065.452162026339</v>
      </c>
      <c r="I23" s="1">
        <v>19</v>
      </c>
      <c r="J23" s="39">
        <v>1</v>
      </c>
      <c r="K23" s="31">
        <v>-7729</v>
      </c>
      <c r="L23" s="15">
        <v>2448.7009899999998</v>
      </c>
      <c r="M23" s="15">
        <v>-570</v>
      </c>
      <c r="N23" s="15">
        <v>-581</v>
      </c>
      <c r="O23" s="32">
        <v>-777</v>
      </c>
      <c r="P23" s="3"/>
      <c r="Q23" s="41"/>
      <c r="R23" s="3"/>
      <c r="S23" s="3"/>
      <c r="T23" s="3"/>
      <c r="U23" s="3"/>
      <c r="W23" s="2"/>
      <c r="X23" s="12"/>
      <c r="Y23" s="12"/>
      <c r="Z23" s="12"/>
      <c r="AA23" s="13"/>
      <c r="AC23"/>
      <c r="AD23" s="2"/>
    </row>
    <row r="24" spans="3:30" ht="12.75" customHeight="1" x14ac:dyDescent="0.25">
      <c r="C24" s="22" t="s">
        <v>17</v>
      </c>
      <c r="D24" s="49">
        <f>COUNTIF(K$5:K$35,"&gt;=0")/COUNTA(K$5:K$35)</f>
        <v>0.25</v>
      </c>
      <c r="E24" s="42">
        <f t="shared" ref="E24:H24" si="7">COUNTIF(L$5:L$35,"&gt;=0")/COUNTA(L$5:L$35)</f>
        <v>0.9285714285714286</v>
      </c>
      <c r="F24" s="42">
        <f t="shared" si="7"/>
        <v>0.5</v>
      </c>
      <c r="G24" s="42">
        <f>COUNTIF(N$5:N$35,"&gt;=0")/COUNTA(N$5:N$35)</f>
        <v>0.32142857142857145</v>
      </c>
      <c r="H24" s="43">
        <f t="shared" si="7"/>
        <v>0.4642857142857143</v>
      </c>
      <c r="I24" s="1">
        <v>20</v>
      </c>
      <c r="J24" s="39">
        <v>1</v>
      </c>
      <c r="K24" s="31">
        <v>-8163</v>
      </c>
      <c r="L24" s="15">
        <v>2151.2305500000002</v>
      </c>
      <c r="M24" s="15">
        <v>-657</v>
      </c>
      <c r="N24" s="15">
        <v>-668</v>
      </c>
      <c r="O24" s="32">
        <v>-822</v>
      </c>
      <c r="P24" s="3"/>
      <c r="Q24" s="60" t="s">
        <v>18</v>
      </c>
      <c r="R24" s="60"/>
      <c r="S24" s="60"/>
      <c r="T24" s="60"/>
      <c r="U24" s="60"/>
      <c r="V24" s="60"/>
      <c r="W24" s="60"/>
      <c r="X24" s="12"/>
      <c r="Y24" s="12"/>
      <c r="Z24" s="12"/>
      <c r="AA24" s="13"/>
      <c r="AC24"/>
      <c r="AD24" s="2"/>
    </row>
    <row r="25" spans="3:30" ht="12.75" customHeight="1" x14ac:dyDescent="0.25">
      <c r="C25" s="23" t="s">
        <v>19</v>
      </c>
      <c r="D25" s="50">
        <f>1-D24</f>
        <v>0.75</v>
      </c>
      <c r="E25" s="44">
        <f>1-E24</f>
        <v>7.1428571428571397E-2</v>
      </c>
      <c r="F25" s="44">
        <f>1-F24</f>
        <v>0.5</v>
      </c>
      <c r="G25" s="44">
        <f>1-G24</f>
        <v>0.6785714285714286</v>
      </c>
      <c r="H25" s="45">
        <f>1-H24</f>
        <v>0.5357142857142857</v>
      </c>
      <c r="I25" s="1">
        <v>21</v>
      </c>
      <c r="J25" s="39">
        <v>1</v>
      </c>
      <c r="K25" s="31">
        <v>-9158</v>
      </c>
      <c r="L25" s="15">
        <v>1816.4590499999999</v>
      </c>
      <c r="M25" s="15">
        <v>-833</v>
      </c>
      <c r="N25" s="15">
        <v>-764</v>
      </c>
      <c r="O25" s="32">
        <v>-945</v>
      </c>
      <c r="P25" s="3"/>
      <c r="Q25" s="60"/>
      <c r="R25" s="60"/>
      <c r="S25" s="60"/>
      <c r="T25" s="60"/>
      <c r="U25" s="60"/>
      <c r="V25" s="60"/>
      <c r="W25" s="60"/>
      <c r="X25" s="12"/>
      <c r="Y25" s="12"/>
      <c r="Z25" s="12"/>
      <c r="AA25" s="13"/>
      <c r="AC25"/>
      <c r="AD25" s="2"/>
    </row>
    <row r="26" spans="3:30" ht="12.5" x14ac:dyDescent="0.25">
      <c r="C26" s="51" t="s">
        <v>20</v>
      </c>
      <c r="D26" s="52">
        <f>MEDIAN(K5:K35)</f>
        <v>-4955</v>
      </c>
      <c r="E26" s="52">
        <f>MEDIAN(L5:L35)</f>
        <v>3283.4083849999997</v>
      </c>
      <c r="F26" s="52">
        <f>MEDIAN(M5:M35)</f>
        <v>-21.5</v>
      </c>
      <c r="G26" s="52">
        <f>MEDIAN(N5:N35)</f>
        <v>-235.5</v>
      </c>
      <c r="H26" s="52">
        <f>MEDIAN(O5:O35)</f>
        <v>-44</v>
      </c>
      <c r="I26" s="1">
        <v>22</v>
      </c>
      <c r="J26" s="39">
        <v>1</v>
      </c>
      <c r="K26" s="31">
        <v>-9457</v>
      </c>
      <c r="L26" s="15">
        <v>1659.47027</v>
      </c>
      <c r="M26" s="15">
        <v>-1038</v>
      </c>
      <c r="N26" s="15">
        <v>-1022</v>
      </c>
      <c r="O26" s="32">
        <v>-1067</v>
      </c>
      <c r="P26" s="3"/>
      <c r="Q26" s="3"/>
      <c r="R26" s="3"/>
      <c r="S26" s="3"/>
      <c r="T26" s="3"/>
      <c r="U26" s="3"/>
      <c r="V26" s="2"/>
      <c r="W26" s="2"/>
      <c r="X26" s="12"/>
      <c r="Y26" s="12"/>
      <c r="Z26" s="12"/>
      <c r="AA26" s="13"/>
      <c r="AC26"/>
      <c r="AD26" s="2"/>
    </row>
    <row r="27" spans="3:30" ht="12.5" x14ac:dyDescent="0.25">
      <c r="I27" s="1">
        <v>23</v>
      </c>
      <c r="J27" s="39">
        <v>1</v>
      </c>
      <c r="K27" s="31">
        <v>-10238</v>
      </c>
      <c r="L27" s="15">
        <v>1480.1116300000001</v>
      </c>
      <c r="M27" s="15">
        <v>-1258</v>
      </c>
      <c r="N27" s="15">
        <v>-1361</v>
      </c>
      <c r="O27" s="32">
        <v>-1151</v>
      </c>
      <c r="P27" s="3"/>
      <c r="Q27" s="3"/>
      <c r="R27" s="3"/>
      <c r="S27" s="3"/>
      <c r="T27" s="3"/>
      <c r="U27" s="3"/>
      <c r="V27" s="2"/>
      <c r="W27" s="2"/>
      <c r="X27" s="12"/>
      <c r="Y27" s="12"/>
      <c r="Z27" s="12"/>
      <c r="AA27" s="13"/>
      <c r="AC27"/>
      <c r="AD27" s="2"/>
    </row>
    <row r="28" spans="3:30" ht="12.5" x14ac:dyDescent="0.25">
      <c r="I28" s="1">
        <v>24</v>
      </c>
      <c r="J28" s="39">
        <v>1</v>
      </c>
      <c r="K28" s="31">
        <v>-11368</v>
      </c>
      <c r="L28" s="15">
        <v>1281.3819699999999</v>
      </c>
      <c r="M28" s="15">
        <v>-1483</v>
      </c>
      <c r="N28" s="15">
        <v>-1517</v>
      </c>
      <c r="O28" s="32">
        <v>-1354</v>
      </c>
      <c r="P28" s="3"/>
      <c r="X28" s="12"/>
      <c r="Y28" s="12"/>
      <c r="Z28" s="12"/>
      <c r="AA28" s="13"/>
      <c r="AC28"/>
      <c r="AD28" s="2"/>
    </row>
    <row r="29" spans="3:30" ht="12.5" x14ac:dyDescent="0.25">
      <c r="I29" s="1">
        <v>25</v>
      </c>
      <c r="J29" s="39">
        <v>1</v>
      </c>
      <c r="K29" s="31">
        <v>-12141</v>
      </c>
      <c r="L29" s="15">
        <v>890.17773</v>
      </c>
      <c r="M29" s="15">
        <v>-1800</v>
      </c>
      <c r="N29" s="15">
        <v>-1783</v>
      </c>
      <c r="O29" s="32">
        <v>-1534</v>
      </c>
      <c r="P29" s="3"/>
      <c r="Q29" s="3"/>
      <c r="R29" s="3"/>
      <c r="S29" s="3"/>
      <c r="T29" s="3"/>
      <c r="U29" s="3"/>
      <c r="V29" s="2"/>
      <c r="W29" s="2"/>
      <c r="X29" s="12"/>
      <c r="Y29" s="12"/>
      <c r="Z29" s="12"/>
      <c r="AA29" s="13"/>
      <c r="AC29"/>
      <c r="AD29" s="2"/>
    </row>
    <row r="30" spans="3:30" ht="12.5" x14ac:dyDescent="0.25">
      <c r="I30" s="1">
        <v>26</v>
      </c>
      <c r="J30" s="39">
        <v>1</v>
      </c>
      <c r="K30" s="31">
        <v>-13294</v>
      </c>
      <c r="L30" s="15">
        <v>374.02474000000001</v>
      </c>
      <c r="M30" s="15">
        <v>-2117</v>
      </c>
      <c r="N30" s="15">
        <v>-2538</v>
      </c>
      <c r="O30" s="32">
        <v>-1887</v>
      </c>
      <c r="P30" s="3"/>
      <c r="Q30" s="3"/>
      <c r="R30" s="3"/>
      <c r="S30" s="3"/>
      <c r="T30" s="3"/>
      <c r="U30" s="3"/>
      <c r="V30" s="2"/>
      <c r="W30" s="2"/>
      <c r="X30" s="12"/>
      <c r="Y30" s="12"/>
      <c r="Z30" s="12"/>
      <c r="AA30" s="13"/>
      <c r="AC30"/>
      <c r="AD30" s="2"/>
    </row>
    <row r="31" spans="3:30" ht="12.5" x14ac:dyDescent="0.25">
      <c r="I31" s="1">
        <v>27</v>
      </c>
      <c r="J31" s="39">
        <v>1</v>
      </c>
      <c r="K31" s="31">
        <v>-16822</v>
      </c>
      <c r="L31" s="15">
        <v>-1701.2344800000001</v>
      </c>
      <c r="M31" s="15">
        <v>-2875</v>
      </c>
      <c r="N31" s="15">
        <v>-3263</v>
      </c>
      <c r="O31" s="32">
        <v>-2318</v>
      </c>
      <c r="P31" s="3"/>
      <c r="Q31" s="3"/>
      <c r="R31" s="3"/>
      <c r="S31" s="3"/>
      <c r="T31" s="3"/>
      <c r="U31" s="3"/>
      <c r="V31" s="2"/>
      <c r="W31" s="2"/>
      <c r="X31" s="12"/>
      <c r="Y31" s="12"/>
      <c r="Z31" s="12"/>
      <c r="AA31" s="13"/>
      <c r="AC31"/>
      <c r="AD31" s="2"/>
    </row>
    <row r="32" spans="3:30" ht="12.5" x14ac:dyDescent="0.25">
      <c r="I32" s="1">
        <v>28</v>
      </c>
      <c r="J32" s="39">
        <v>1</v>
      </c>
      <c r="K32" s="31">
        <v>-24933</v>
      </c>
      <c r="L32" s="15">
        <v>-10823.858980000001</v>
      </c>
      <c r="M32" s="15">
        <v>-10405</v>
      </c>
      <c r="N32" s="15">
        <v>-4759</v>
      </c>
      <c r="O32" s="32">
        <v>-13780</v>
      </c>
      <c r="P32" s="3"/>
      <c r="Q32" s="3"/>
      <c r="R32" s="3"/>
      <c r="S32" s="3"/>
      <c r="T32" s="3"/>
      <c r="U32" s="3"/>
      <c r="V32" s="2"/>
      <c r="W32" s="2"/>
      <c r="X32" s="12"/>
      <c r="Y32" s="12"/>
      <c r="Z32" s="12"/>
      <c r="AA32" s="13"/>
      <c r="AC32"/>
      <c r="AD32" s="2"/>
    </row>
    <row r="33" spans="9:30" ht="12.5" x14ac:dyDescent="0.25">
      <c r="J33" s="39"/>
      <c r="K33" s="31"/>
      <c r="L33" s="15"/>
      <c r="M33" s="15"/>
      <c r="N33" s="15"/>
      <c r="O33" s="32"/>
      <c r="P33" s="3"/>
      <c r="Q33" s="3"/>
      <c r="R33" s="3"/>
      <c r="S33" s="3"/>
      <c r="T33" s="3"/>
      <c r="U33" s="3"/>
      <c r="V33" s="2"/>
      <c r="W33" s="2"/>
      <c r="X33" s="12"/>
      <c r="Y33" s="12"/>
      <c r="Z33" s="12"/>
      <c r="AA33" s="13"/>
      <c r="AC33"/>
      <c r="AD33" s="2"/>
    </row>
    <row r="34" spans="9:30" ht="12.5" x14ac:dyDescent="0.25">
      <c r="J34" s="39"/>
      <c r="K34" s="31"/>
      <c r="L34" s="15"/>
      <c r="M34" s="15"/>
      <c r="N34" s="15"/>
      <c r="O34" s="32"/>
      <c r="P34" s="3"/>
      <c r="Q34" s="3"/>
      <c r="R34" s="3"/>
      <c r="S34" s="3"/>
      <c r="T34" s="3"/>
      <c r="U34" s="3"/>
      <c r="V34" s="2"/>
      <c r="W34" s="2"/>
      <c r="X34" s="12"/>
      <c r="Y34" s="12"/>
      <c r="Z34" s="12"/>
      <c r="AA34" s="13"/>
      <c r="AC34"/>
      <c r="AD34" s="2"/>
    </row>
    <row r="35" spans="9:30" ht="12.5" x14ac:dyDescent="0.25">
      <c r="J35" s="40"/>
      <c r="K35" s="33"/>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fe4086-f886-4b14-83ae-7829b4eab43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3" ma:contentTypeDescription="Create a new document." ma:contentTypeScope="" ma:versionID="d41eec04fc6fcfa411d0191ec63f4682">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5baa80e636d6b9f39878218b84bddc31"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0374B-0EC7-454F-A3EE-8E4ED2B8DFBB}">
  <ds:schemaRefs>
    <ds:schemaRef ds:uri="http://purl.org/dc/terms/"/>
    <ds:schemaRef ds:uri="f0fe4086-f886-4b14-83ae-7829b4eab43e"/>
    <ds:schemaRef ds:uri="http://purl.org/dc/dcmitype/"/>
    <ds:schemaRef ds:uri="64eed8e9-abfd-4f3b-89e0-5469ec2f75ab"/>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65BFFE0-ABE6-4800-92FE-86FD0E570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Dec 25 Published MOS estimates</vt:lpstr>
      <vt:lpstr>Jan 26 Published MOS estimates</vt:lpstr>
      <vt:lpstr>Feb 26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2025-04-22T02:22:00Z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7" name="MediaServiceImageTags">
    <vt:lpwstr/>
  </property>
  <property fmtid="{D5CDD505-2E9C-101B-9397-08002B2CF9AE}" pid="48" name="TaxKeywordTaxHTField">
    <vt:lpwstr/>
  </property>
  <property fmtid="{D5CDD505-2E9C-101B-9397-08002B2CF9AE}" pid="49" name="fc36bc6de0bf403e9ed4dec84c72e21e">
    <vt:lpwstr/>
  </property>
  <property fmtid="{D5CDD505-2E9C-101B-9397-08002B2CF9AE}" pid="50" name="AEMO_x0020_Collaboration_x0020_Document_x0020_Type">
    <vt:lpwstr/>
  </property>
  <property fmtid="{D5CDD505-2E9C-101B-9397-08002B2CF9AE}" pid="51" name="AEMO Collaboration Document Type">
    <vt:lpwstr/>
  </property>
</Properties>
</file>