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ytan\Desktop\STTM\MOS Estimates\"/>
    </mc:Choice>
  </mc:AlternateContent>
  <xr:revisionPtr revIDLastSave="0" documentId="8_{93A53602-196B-4B29-B4CB-20815E3A10A7}" xr6:coauthVersionLast="47" xr6:coauthVersionMax="47" xr10:uidLastSave="{00000000-0000-0000-0000-000000000000}"/>
  <bookViews>
    <workbookView xWindow="28680" yWindow="-120" windowWidth="29040" windowHeight="15990" activeTab="2" xr2:uid="{00000000-000D-0000-FFFF-FFFF00000000}"/>
  </bookViews>
  <sheets>
    <sheet name="Important Notice" sheetId="10" r:id="rId1"/>
    <sheet name="MOS Estimates Methodology" sheetId="9" r:id="rId2"/>
    <sheet name="Jun 23 Published MOS estimates" sheetId="4" r:id="rId3"/>
    <sheet name="July 23 Published MOS estimates" sheetId="8" r:id="rId4"/>
    <sheet name="Aug 23 Published MOS estimate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8" l="1"/>
  <c r="G24" i="8"/>
  <c r="D20" i="8"/>
  <c r="F17" i="4"/>
  <c r="G16" i="4"/>
  <c r="E15" i="4"/>
  <c r="D22" i="6"/>
  <c r="F24" i="8"/>
  <c r="D21" i="4"/>
  <c r="D21" i="8" l="1"/>
  <c r="G17" i="4"/>
  <c r="D5" i="6"/>
  <c r="D15" i="8"/>
  <c r="E21" i="4"/>
  <c r="E6" i="4"/>
  <c r="D24" i="4"/>
  <c r="D25" i="4" s="1"/>
  <c r="H16" i="4"/>
  <c r="G5" i="4"/>
  <c r="F16" i="4"/>
  <c r="D18" i="6"/>
  <c r="D21" i="6"/>
  <c r="D16" i="8"/>
  <c r="D22" i="8"/>
  <c r="D18" i="8"/>
  <c r="D24" i="8"/>
  <c r="G6" i="4"/>
  <c r="D19" i="4"/>
  <c r="D18" i="4"/>
  <c r="D15" i="6"/>
  <c r="D19" i="6"/>
  <c r="D23" i="6"/>
  <c r="D24" i="6"/>
  <c r="D25" i="6" s="1"/>
  <c r="D16" i="6"/>
  <c r="D20" i="6"/>
  <c r="D17" i="6"/>
  <c r="D19" i="8"/>
  <c r="D23" i="8"/>
  <c r="H5" i="4"/>
  <c r="D5" i="4"/>
  <c r="F6" i="4"/>
  <c r="H6" i="4"/>
  <c r="E16" i="4"/>
  <c r="D17" i="4"/>
  <c r="H17" i="4"/>
  <c r="D6" i="4"/>
  <c r="F5" i="4"/>
  <c r="D16" i="4"/>
  <c r="D20" i="4"/>
  <c r="E5"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<sst xmlns="http://schemas.openxmlformats.org/spreadsheetml/2006/main" count="96" uniqueCount="25">
  <si>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Maximum</t>
  </si>
  <si>
    <t>Mean</t>
  </si>
  <si>
    <t>Median</t>
  </si>
  <si>
    <t>Minimum</t>
  </si>
  <si>
    <t>Std deviation</t>
  </si>
  <si>
    <t>Sydney EGP</t>
  </si>
  <si>
    <t>Adelaide MAP</t>
  </si>
  <si>
    <t>Sydney MSP</t>
  </si>
  <si>
    <t>% days positive</t>
  </si>
  <si>
    <t>% days negative</t>
  </si>
  <si>
    <t>Summary statistics GJ/d</t>
  </si>
  <si>
    <t>No of days</t>
  </si>
  <si>
    <t>MOS increase</t>
  </si>
  <si>
    <t>MOS decrease</t>
  </si>
  <si>
    <t>Brisbane RBP</t>
  </si>
  <si>
    <t>Adelaide SEAGas</t>
  </si>
  <si>
    <t>Figure 2 - Distribution of daily MOS quantities</t>
  </si>
  <si>
    <t xml:space="preserve">Table 2 - Summary statistics of daily MOS quantities 
</t>
  </si>
  <si>
    <t>Table 3 - Daily MOS quantities (GJ/d)</t>
  </si>
  <si>
    <t xml:space="preserve">Figure 2 - Distribution of daily MOS quantities </t>
  </si>
  <si>
    <t>Figure 1 - Curves of daily MOS quantities</t>
  </si>
  <si>
    <t>Table 1 - Maximum MOS quantity (GJ/d)</t>
  </si>
  <si>
    <t>MOS Period: Aug 2023</t>
  </si>
  <si>
    <t>MOS Period:July 2023</t>
  </si>
  <si>
    <t>MOS Period: 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</si>
</sst>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9" x14ac:knownFonts="1">
    <font>
      <sz val="10"/>
      <name val="Arial"/>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5">
    <xf numFmtId="0" fontId="0" fillId="0" borderId="0"/>
    <xf numFmtId="43" fontId="1" fillId="0" borderId="0" applyFont="0" applyFill="0" applyBorder="0" applyAlignment="0" applyProtection="0"/>
    <xf numFmtId="43" fontId="16" fillId="0" borderId="0" applyFont="0" applyFill="0" applyBorder="0" applyAlignment="0" applyProtection="0"/>
    <xf numFmtId="0" fontId="16" fillId="0" borderId="0"/>
    <xf numFmtId="9" fontId="1" fillId="0" borderId="0" applyFont="0" applyFill="0" applyBorder="0" applyAlignment="0" applyProtection="0"/>
  </cellStyleXfs>
  <cellXfs count="67">
    <xf numFmtId="0" fontId="0" fillId="0" borderId="0" xfId="0"/>
    <xf numFmtId="0" fontId="3" fillId="0" borderId="0" xfId="0" applyFont="1"/>
    <xf numFmtId="164" fontId="3" fillId="0" borderId="0" xfId="0" applyNumberFormat="1" applyFont="1"/>
    <xf numFmtId="0" fontId="3" fillId="0" borderId="0" xfId="0" applyFont="1" applyAlignment="1">
      <alignment wrapText="1"/>
    </xf>
    <xf numFmtId="0" fontId="3" fillId="0" borderId="0" xfId="0" applyFont="1" applyBorder="1" applyAlignment="1">
      <alignment wrapText="1"/>
    </xf>
    <xf numFmtId="164" fontId="3" fillId="0" borderId="0" xfId="0" applyNumberFormat="1" applyFont="1" applyBorder="1"/>
    <xf numFmtId="0" fontId="3" fillId="0" borderId="0" xfId="0" quotePrefix="1" applyFont="1"/>
    <xf numFmtId="1" fontId="3" fillId="0" borderId="0" xfId="0" applyNumberFormat="1" applyFont="1" applyBorder="1"/>
    <xf numFmtId="165" fontId="3" fillId="0" borderId="0" xfId="4" applyNumberFormat="1" applyFont="1" applyBorder="1"/>
    <xf numFmtId="0" fontId="3" fillId="0" borderId="0" xfId="0" applyFont="1" applyBorder="1"/>
    <xf numFmtId="0" fontId="4" fillId="0" borderId="0" xfId="0" applyFont="1" applyBorder="1" applyAlignment="1">
      <alignment horizontal="center"/>
    </xf>
    <xf numFmtId="9" fontId="3" fillId="0" borderId="0" xfId="4" applyFont="1" applyBorder="1"/>
    <xf numFmtId="9" fontId="3" fillId="0" borderId="0" xfId="4" applyFont="1" applyFill="1" applyBorder="1"/>
    <xf numFmtId="9" fontId="3" fillId="0" borderId="0" xfId="0" applyNumberFormat="1" applyFont="1"/>
    <xf numFmtId="0" fontId="6" fillId="0" borderId="0" xfId="0" applyFont="1"/>
    <xf numFmtId="2" fontId="6" fillId="0" borderId="0" xfId="0" applyNumberFormat="1" applyFont="1"/>
    <xf numFmtId="164" fontId="6" fillId="0" borderId="0" xfId="0" applyNumberFormat="1" applyFont="1"/>
    <xf numFmtId="0" fontId="5" fillId="0" borderId="0" xfId="0" applyFont="1" applyAlignment="1"/>
    <xf numFmtId="3" fontId="7" fillId="2" borderId="0" xfId="1" applyNumberFormat="1" applyFont="1" applyFill="1" applyBorder="1"/>
    <xf numFmtId="164" fontId="7" fillId="3" borderId="8" xfId="0" applyNumberFormat="1" applyFont="1" applyFill="1" applyBorder="1"/>
    <xf numFmtId="164" fontId="7" fillId="2" borderId="9" xfId="0" applyNumberFormat="1" applyFont="1" applyFill="1" applyBorder="1" applyAlignment="1">
      <alignment horizontal="center"/>
    </xf>
    <xf numFmtId="9" fontId="7" fillId="2" borderId="10" xfId="0" applyNumberFormat="1" applyFont="1" applyFill="1" applyBorder="1" applyAlignment="1">
      <alignment horizontal="center"/>
    </xf>
    <xf numFmtId="9" fontId="7" fillId="2" borderId="10" xfId="4" applyFont="1" applyFill="1" applyBorder="1" applyAlignment="1">
      <alignment horizontal="center"/>
    </xf>
    <xf numFmtId="3" fontId="7" fillId="2" borderId="11" xfId="1" applyNumberFormat="1" applyFont="1" applyFill="1" applyBorder="1"/>
    <xf numFmtId="0" fontId="9" fillId="2" borderId="7" xfId="0" applyFont="1" applyFill="1" applyBorder="1"/>
    <xf numFmtId="164" fontId="7" fillId="2" borderId="5" xfId="0" applyNumberFormat="1" applyFont="1" applyFill="1" applyBorder="1"/>
    <xf numFmtId="164" fontId="7" fillId="2" borderId="6" xfId="0" applyNumberFormat="1" applyFont="1" applyFill="1" applyBorder="1"/>
    <xf numFmtId="0" fontId="8" fillId="0" borderId="0" xfId="0" applyFont="1" applyBorder="1" applyAlignment="1">
      <alignment wrapText="1"/>
    </xf>
    <xf numFmtId="2" fontId="10" fillId="4" borderId="13" xfId="0" applyNumberFormat="1" applyFont="1" applyFill="1" applyBorder="1" applyAlignment="1">
      <alignment horizontal="center" wrapText="1"/>
    </xf>
    <xf numFmtId="2" fontId="10" fillId="4" borderId="14" xfId="0" applyNumberFormat="1" applyFont="1" applyFill="1" applyBorder="1" applyAlignment="1">
      <alignment horizontal="center" wrapText="1"/>
    </xf>
    <xf numFmtId="2" fontId="10" fillId="4" borderId="15" xfId="0" applyNumberFormat="1" applyFont="1" applyFill="1" applyBorder="1" applyAlignment="1">
      <alignment horizontal="center" wrapText="1"/>
    </xf>
    <xf numFmtId="3" fontId="7" fillId="2" borderId="5" xfId="1" applyNumberFormat="1" applyFont="1" applyFill="1" applyBorder="1"/>
    <xf numFmtId="3" fontId="7" fillId="2" borderId="12" xfId="1" applyNumberFormat="1" applyFont="1" applyFill="1" applyBorder="1"/>
    <xf numFmtId="3" fontId="7" fillId="2" borderId="16" xfId="1" applyNumberFormat="1" applyFont="1" applyFill="1" applyBorder="1"/>
    <xf numFmtId="3" fontId="7" fillId="2" borderId="7" xfId="1" applyNumberFormat="1" applyFont="1" applyFill="1" applyBorder="1"/>
    <xf numFmtId="3" fontId="7" fillId="2" borderId="17" xfId="1" applyNumberFormat="1" applyFont="1" applyFill="1" applyBorder="1"/>
    <xf numFmtId="3" fontId="7" fillId="2" borderId="6" xfId="1" applyNumberFormat="1" applyFont="1" applyFill="1" applyBorder="1"/>
    <xf numFmtId="3" fontId="7" fillId="2" borderId="18" xfId="1" applyNumberFormat="1" applyFont="1" applyFill="1" applyBorder="1"/>
    <xf numFmtId="2" fontId="10" fillId="4" borderId="0" xfId="0" applyNumberFormat="1" applyFont="1" applyFill="1" applyBorder="1" applyAlignment="1">
      <alignment horizontal="center" wrapText="1"/>
    </xf>
    <xf numFmtId="3" fontId="14" fillId="2" borderId="2" xfId="0" applyNumberFormat="1" applyFont="1" applyFill="1" applyBorder="1"/>
    <xf numFmtId="0" fontId="15" fillId="2" borderId="2" xfId="0" applyFont="1" applyFill="1" applyBorder="1"/>
    <xf numFmtId="0" fontId="3" fillId="0" borderId="0" xfId="0" applyFont="1" applyFill="1"/>
    <xf numFmtId="3" fontId="7" fillId="2" borderId="1" xfId="1" applyNumberFormat="1" applyFont="1" applyFill="1" applyBorder="1" applyAlignment="1">
      <alignment horizontal="center"/>
    </xf>
    <xf numFmtId="3" fontId="7" fillId="2" borderId="3" xfId="1" applyNumberFormat="1" applyFont="1" applyFill="1" applyBorder="1" applyAlignment="1">
      <alignment horizontal="center"/>
    </xf>
    <xf numFmtId="3" fontId="7" fillId="2" borderId="4" xfId="1" applyNumberFormat="1" applyFont="1" applyFill="1" applyBorder="1" applyAlignment="1">
      <alignment horizontal="center"/>
    </xf>
    <xf numFmtId="164" fontId="3" fillId="0" borderId="0" xfId="0" applyNumberFormat="1" applyFont="1" applyBorder="1" applyAlignment="1">
      <alignment wrapText="1"/>
    </xf>
    <xf numFmtId="9" fontId="7" fillId="2" borderId="12" xfId="4" applyFont="1" applyFill="1" applyBorder="1"/>
    <xf numFmtId="9" fontId="7" fillId="2" borderId="16" xfId="4" applyFont="1" applyFill="1" applyBorder="1"/>
    <xf numFmtId="9" fontId="7" fillId="2" borderId="11" xfId="4" applyFont="1" applyFill="1" applyBorder="1"/>
    <xf numFmtId="9" fontId="7" fillId="2" borderId="18" xfId="4" applyFont="1" applyFill="1" applyBorder="1"/>
    <xf numFmtId="0" fontId="7" fillId="3" borderId="5" xfId="0" applyFont="1" applyFill="1" applyBorder="1" applyAlignment="1">
      <alignment horizontal="center" wrapText="1"/>
    </xf>
    <xf numFmtId="0" fontId="7" fillId="3" borderId="12" xfId="0" applyFont="1" applyFill="1" applyBorder="1" applyAlignment="1">
      <alignment horizontal="center" wrapText="1"/>
    </xf>
    <xf numFmtId="0" fontId="7" fillId="3" borderId="16" xfId="0" applyFont="1" applyFill="1" applyBorder="1" applyAlignment="1">
      <alignment horizontal="center" wrapText="1"/>
    </xf>
    <xf numFmtId="9" fontId="7" fillId="2" borderId="5" xfId="4" applyFont="1" applyFill="1" applyBorder="1"/>
    <xf numFmtId="9" fontId="7" fillId="2" borderId="6" xfId="4" applyFont="1" applyFill="1" applyBorder="1"/>
    <xf numFmtId="0" fontId="17" fillId="0" borderId="0" xfId="0" applyFont="1" applyFill="1" applyBorder="1"/>
    <xf numFmtId="3" fontId="18" fillId="0" borderId="0" xfId="1" applyNumberFormat="1" applyFont="1" applyFill="1" applyBorder="1"/>
    <xf numFmtId="164" fontId="7" fillId="2" borderId="5" xfId="0" applyNumberFormat="1" applyFont="1" applyFill="1" applyBorder="1" applyAlignment="1">
      <alignment horizontal="center"/>
    </xf>
    <xf numFmtId="9" fontId="7" fillId="2" borderId="7" xfId="0" applyNumberFormat="1" applyFont="1" applyFill="1" applyBorder="1" applyAlignment="1">
      <alignment horizontal="center"/>
    </xf>
    <xf numFmtId="9" fontId="7" fillId="2" borderId="7" xfId="4" applyFont="1" applyFill="1" applyBorder="1" applyAlignment="1">
      <alignment horizontal="center"/>
    </xf>
    <xf numFmtId="164" fontId="7" fillId="2" borderId="6" xfId="0" applyNumberFormat="1" applyFont="1" applyFill="1" applyBorder="1" applyAlignment="1">
      <alignment horizontal="center"/>
    </xf>
    <xf numFmtId="0" fontId="9" fillId="2" borderId="5" xfId="0" applyFont="1" applyFill="1" applyBorder="1"/>
    <xf numFmtId="164" fontId="7" fillId="2" borderId="10" xfId="0" applyNumberFormat="1" applyFont="1" applyFill="1" applyBorder="1" applyAlignment="1">
      <alignment horizontal="center"/>
    </xf>
    <xf numFmtId="164" fontId="7" fillId="2" borderId="7" xfId="0" applyNumberFormat="1" applyFont="1" applyFill="1" applyBorder="1" applyAlignment="1">
      <alignment horizontal="center"/>
    </xf>
    <xf numFmtId="0" fontId="8" fillId="0" borderId="0" xfId="0" applyFont="1" applyBorder="1" applyAlignment="1">
      <alignment horizontal="center" wrapText="1"/>
    </xf>
    <xf numFmtId="164" fontId="11" fillId="4" borderId="19" xfId="0" applyNumberFormat="1" applyFont="1" applyFill="1" applyBorder="1" applyAlignment="1">
      <alignment horizontal="center"/>
    </xf>
    <xf numFmtId="164" fontId="11" fillId="4" borderId="0" xfId="0" applyNumberFormat="1" applyFont="1" applyFill="1" applyBorder="1" applyAlignment="1">
      <alignment horizontal="center"/>
    </xf>
  </cellXfs>
  <cellStyles count="5">
    <cellStyle name="Comma" xfId="1" builtinId="3"/>
    <cellStyle name="Comma 2" xfId="2" xr:uid="{00000000-0005-0000-0000-000001000000}"/>
    <cellStyle name="Normal" xfId="0" builtinId="0"/>
    <cellStyle name="Normal 2"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'Jun 23 Published MOS estimates'!$C$19</c:f>
              <c:strCache>
                <c:ptCount val="1"/>
                <c:pt idx="0">
                  <c:v>25%</c:v>
                </c:pt>
              </c:strCache>
            </c:strRef>
          </c:tx>
          <c:spPr>
            <a:ln w="28575">
              <a:noFill/>
            </a:ln>
          </c:spPr>
          <c:marker>
            <c:symbol val="none"/>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estimates'!$D$19:$H$19</c:f>
              <c:numCache>
                <c:formatCode>#,##0</c:formatCode>
                <c:ptCount val="5"/>
                <c:pt idx="0">
                  <c:v>-9133</c:v>
                </c:pt>
                <c:pt idx="1">
                  <c:v>5887.9166624999998</c:v>
                </c:pt>
                <c:pt idx="2">
                  <c:v>-3267</c:v>
                </c:pt>
                <c:pt idx="3">
                  <c:v>10</c:v>
                </c:pt>
                <c:pt idx="4">
                  <c:v>-1527.5</c:v>
                </c:pt>
              </c:numCache>
            </c:numRef>
          </c:val>
          <c:smooth val="0"/>
          <c:extLst>
            <c:ext xmlns:c16="http://schemas.microsoft.com/office/drawing/2014/chart" uri="{C3380CC4-5D6E-409C-BE32-E72D297353CC}">
              <c16:uniqueId val="{00000000-19B8-4C34-A3F7-D1248307263F}"/>
            </c:ext>
          </c:extLst>
        </c:ser>
        <c:ser>
          <c:idx val="1"/>
          <c:order val="1"/>
          <c:tx>
            <c:strRef>
              <c:f>'Jun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estimates'!$D$20:$H$20</c:f>
              <c:numCache>
                <c:formatCode>#,##0</c:formatCode>
                <c:ptCount val="5"/>
                <c:pt idx="0">
                  <c:v>-16590.400000000001</c:v>
                </c:pt>
                <c:pt idx="1">
                  <c:v>4645.6943929999998</c:v>
                </c:pt>
                <c:pt idx="2">
                  <c:v>-5977.05</c:v>
                </c:pt>
                <c:pt idx="3">
                  <c:v>-1514.75</c:v>
                </c:pt>
                <c:pt idx="4">
                  <c:v>-2679</c:v>
                </c:pt>
              </c:numCache>
            </c:numRef>
          </c:val>
          <c:smooth val="0"/>
          <c:extLst>
            <c:ext xmlns:c16="http://schemas.microsoft.com/office/drawing/2014/chart" uri="{C3380CC4-5D6E-409C-BE32-E72D297353CC}">
              <c16:uniqueId val="{00000001-19B8-4C34-A3F7-D1248307263F}"/>
            </c:ext>
          </c:extLst>
        </c:ser>
        <c:ser>
          <c:idx val="2"/>
          <c:order val="2"/>
          <c:tx>
            <c:strRef>
              <c:f>'Jun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estimates'!$D$21:$H$21</c:f>
              <c:numCache>
                <c:formatCode>#,##0</c:formatCode>
                <c:ptCount val="5"/>
                <c:pt idx="0">
                  <c:v>-37767</c:v>
                </c:pt>
                <c:pt idx="1">
                  <c:v>0</c:v>
                </c:pt>
                <c:pt idx="2">
                  <c:v>-11642</c:v>
                </c:pt>
                <c:pt idx="3">
                  <c:v>-6564</c:v>
                </c:pt>
                <c:pt idx="4">
                  <c:v>-9692</c:v>
                </c:pt>
              </c:numCache>
            </c:numRef>
          </c:val>
          <c:smooth val="0"/>
          <c:extLst>
            <c:ext xmlns:c16="http://schemas.microsoft.com/office/drawing/2014/chart" uri="{C3380CC4-5D6E-409C-BE32-E72D297353CC}">
              <c16:uniqueId val="{00000002-19B8-4C34-A3F7-D1248307263F}"/>
            </c:ext>
          </c:extLst>
        </c:ser>
        <c:ser>
          <c:idx val="3"/>
          <c:order val="3"/>
          <c:tx>
            <c:strRef>
              <c:f>'Jun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estimates'!$D$22:$H$22</c:f>
              <c:numCache>
                <c:formatCode>#,##0</c:formatCode>
                <c:ptCount val="5"/>
                <c:pt idx="0">
                  <c:v>-4504.8666666666668</c:v>
                </c:pt>
                <c:pt idx="1">
                  <c:v>7213.7969560000001</c:v>
                </c:pt>
                <c:pt idx="2">
                  <c:v>-691.0333333333333</c:v>
                </c:pt>
                <c:pt idx="3">
                  <c:v>-305.56666666666666</c:v>
                </c:pt>
                <c:pt idx="4">
                  <c:v>-168.73333333333332</c:v>
                </c:pt>
              </c:numCache>
            </c:numRef>
          </c:val>
          <c:smooth val="0"/>
          <c:extLst>
            <c:ext xmlns:c16="http://schemas.microsoft.com/office/drawing/2014/chart" uri="{C3380CC4-5D6E-409C-BE32-E72D297353CC}">
              <c16:uniqueId val="{00000003-19B8-4C34-A3F7-D1248307263F}"/>
            </c:ext>
          </c:extLst>
        </c:ser>
        <c:ser>
          <c:idx val="4"/>
          <c:order val="4"/>
          <c:tx>
            <c:strRef>
              <c:f>'Jun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estimates'!$D$26:$H$26</c:f>
              <c:numCache>
                <c:formatCode>#,##0</c:formatCode>
                <c:ptCount val="5"/>
                <c:pt idx="0">
                  <c:v>-4109.5</c:v>
                </c:pt>
                <c:pt idx="1">
                  <c:v>6621.4796499999993</c:v>
                </c:pt>
                <c:pt idx="2">
                  <c:v>-1247</c:v>
                </c:pt>
                <c:pt idx="3">
                  <c:v>38.5</c:v>
                </c:pt>
                <c:pt idx="4">
                  <c:v>-481.5</c:v>
                </c:pt>
              </c:numCache>
            </c:numRef>
          </c:val>
          <c:smooth val="0"/>
          <c:extLst>
            <c:ext xmlns:c16="http://schemas.microsoft.com/office/drawing/2014/chart" uri="{C3380CC4-5D6E-409C-BE32-E72D297353CC}">
              <c16:uniqueId val="{00000004-19B8-4C34-A3F7-D1248307263F}"/>
            </c:ext>
          </c:extLst>
        </c:ser>
        <c:ser>
          <c:idx val="5"/>
          <c:order val="5"/>
          <c:tx>
            <c:strRef>
              <c:f>'Jun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estimates'!$D$15:$H$15</c:f>
              <c:numCache>
                <c:formatCode>#,##0</c:formatCode>
                <c:ptCount val="5"/>
                <c:pt idx="0">
                  <c:v>18508</c:v>
                </c:pt>
                <c:pt idx="1">
                  <c:v>15142.657359999999</c:v>
                </c:pt>
                <c:pt idx="2">
                  <c:v>15569</c:v>
                </c:pt>
                <c:pt idx="3">
                  <c:v>333</c:v>
                </c:pt>
                <c:pt idx="4">
                  <c:v>6965</c:v>
                </c:pt>
              </c:numCache>
            </c:numRef>
          </c:val>
          <c:smooth val="0"/>
          <c:extLst>
            <c:ext xmlns:c16="http://schemas.microsoft.com/office/drawing/2014/chart" uri="{C3380CC4-5D6E-409C-BE32-E72D297353CC}">
              <c16:uniqueId val="{00000005-19B8-4C34-A3F7-D1248307263F}"/>
            </c:ext>
          </c:extLst>
        </c:ser>
        <c:ser>
          <c:idx val="10"/>
          <c:order val="6"/>
          <c:tx>
            <c:strRef>
              <c:f>'Jun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estimates'!$D$16:$H$16</c:f>
              <c:numCache>
                <c:formatCode>#,##0</c:formatCode>
                <c:ptCount val="5"/>
                <c:pt idx="0">
                  <c:v>10362.449999999992</c:v>
                </c:pt>
                <c:pt idx="1">
                  <c:v>11335.153263499997</c:v>
                </c:pt>
                <c:pt idx="2">
                  <c:v>6110.549999999992</c:v>
                </c:pt>
                <c:pt idx="3">
                  <c:v>113.7999999999999</c:v>
                </c:pt>
                <c:pt idx="4">
                  <c:v>4481.0499999999965</c:v>
                </c:pt>
              </c:numCache>
            </c:numRef>
          </c:val>
          <c:smooth val="0"/>
          <c:extLst>
            <c:ext xmlns:c16="http://schemas.microsoft.com/office/drawing/2014/chart" uri="{C3380CC4-5D6E-409C-BE32-E72D297353CC}">
              <c16:uniqueId val="{00000006-19B8-4C34-A3F7-D1248307263F}"/>
            </c:ext>
          </c:extLst>
        </c:ser>
        <c:ser>
          <c:idx val="11"/>
          <c:order val="7"/>
          <c:tx>
            <c:strRef>
              <c:f>'Jun 23 Published MOS estimates'!$C$17</c:f>
              <c:strCache>
                <c:ptCount val="1"/>
                <c:pt idx="0">
                  <c:v>75%</c:v>
                </c:pt>
              </c:strCache>
            </c:strRef>
          </c:tx>
          <c:spPr>
            <a:ln w="28575">
              <a:noFill/>
            </a:ln>
          </c:spPr>
          <c:marker>
            <c:symbol val="none"/>
          </c:marker>
          <c:cat>
            <c:strRef>
              <c:f>'Jun 23 Published MOS estimates'!$D$4:$H$4</c:f>
              <c:strCache>
                <c:ptCount val="5"/>
                <c:pt idx="0">
                  <c:v>Sydney MSP</c:v>
                </c:pt>
                <c:pt idx="1">
                  <c:v>Sydney EGP</c:v>
                </c:pt>
                <c:pt idx="2">
                  <c:v>Adelaide MAP</c:v>
                </c:pt>
                <c:pt idx="3">
                  <c:v>Adelaide SEAGas</c:v>
                </c:pt>
                <c:pt idx="4">
                  <c:v>Brisbane RBP</c:v>
                </c:pt>
              </c:strCache>
            </c:strRef>
          </c:cat>
          <c:val>
            <c:numRef>
              <c:f>'Jun 23 Published MOS estimates'!$D$17:$H$17</c:f>
              <c:numCache>
                <c:formatCode>#,##0</c:formatCode>
                <c:ptCount val="5"/>
                <c:pt idx="0">
                  <c:v>524.5</c:v>
                </c:pt>
                <c:pt idx="1">
                  <c:v>7872.6799600000004</c:v>
                </c:pt>
                <c:pt idx="2">
                  <c:v>883.5</c:v>
                </c:pt>
                <c:pt idx="3">
                  <c:v>59.25</c:v>
                </c:pt>
                <c:pt idx="4">
                  <c:v>918</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'Jun 23 Published MOS estimates'!$K$4</c:f>
              <c:strCache>
                <c:ptCount val="1"/>
                <c:pt idx="0">
                  <c:v>Sydney MSP</c:v>
                </c:pt>
              </c:strCache>
            </c:strRef>
          </c:tx>
          <c:spPr>
            <a:ln w="25400">
              <a:solidFill>
                <a:srgbClr val="00FFFF"/>
              </a:solidFill>
              <a:prstDash val="solid"/>
            </a:ln>
          </c:spPr>
          <c:marker>
            <c:symbol val="none"/>
          </c:marker>
          <c:val>
            <c:numRef>
              <c:f>'Jun 23 Published MOS estimates'!$K$5:$K$35</c:f>
              <c:numCache>
                <c:formatCode>#,##0</c:formatCode>
                <c:ptCount val="31"/>
                <c:pt idx="0">
                  <c:v>18508</c:v>
                </c:pt>
                <c:pt idx="1">
                  <c:v>11730</c:v>
                </c:pt>
                <c:pt idx="2">
                  <c:v>8691</c:v>
                </c:pt>
                <c:pt idx="3">
                  <c:v>7466</c:v>
                </c:pt>
                <c:pt idx="4">
                  <c:v>4990</c:v>
                </c:pt>
                <c:pt idx="5">
                  <c:v>2656</c:v>
                </c:pt>
                <c:pt idx="6">
                  <c:v>1453</c:v>
                </c:pt>
                <c:pt idx="7">
                  <c:v>760</c:v>
                </c:pt>
                <c:pt idx="8">
                  <c:v>-182</c:v>
                </c:pt>
                <c:pt idx="9">
                  <c:v>-631</c:v>
                </c:pt>
                <c:pt idx="10">
                  <c:v>-1433</c:v>
                </c:pt>
                <c:pt idx="11">
                  <c:v>-2146</c:v>
                </c:pt>
                <c:pt idx="12">
                  <c:v>-2627</c:v>
                </c:pt>
                <c:pt idx="13">
                  <c:v>-3045</c:v>
                </c:pt>
                <c:pt idx="14">
                  <c:v>-3734</c:v>
                </c:pt>
                <c:pt idx="15">
                  <c:v>-4485</c:v>
                </c:pt>
                <c:pt idx="16">
                  <c:v>-5286</c:v>
                </c:pt>
                <c:pt idx="17">
                  <c:v>-6917</c:v>
                </c:pt>
                <c:pt idx="18">
                  <c:v>-7567</c:v>
                </c:pt>
                <c:pt idx="19">
                  <c:v>-7899</c:v>
                </c:pt>
                <c:pt idx="20">
                  <c:v>-8416</c:v>
                </c:pt>
                <c:pt idx="21">
                  <c:v>-8797</c:v>
                </c:pt>
                <c:pt idx="22">
                  <c:v>-9245</c:v>
                </c:pt>
                <c:pt idx="23">
                  <c:v>-10218</c:v>
                </c:pt>
                <c:pt idx="24">
                  <c:v>-11132</c:v>
                </c:pt>
                <c:pt idx="25">
                  <c:v>-12305</c:v>
                </c:pt>
                <c:pt idx="26">
                  <c:v>-14554</c:v>
                </c:pt>
                <c:pt idx="27">
                  <c:v>-15673</c:v>
                </c:pt>
                <c:pt idx="28">
                  <c:v>-17341</c:v>
                </c:pt>
                <c:pt idx="29">
                  <c:v>-37767</c:v>
                </c:pt>
              </c:numCache>
            </c:numRef>
          </c:val>
          <c:smooth val="1"/>
          <c:extLst>
            <c:ext xmlns:c16="http://schemas.microsoft.com/office/drawing/2014/chart" uri="{C3380CC4-5D6E-409C-BE32-E72D297353CC}">
              <c16:uniqueId val="{00000000-5753-48B0-876B-518DDA461ADA}"/>
            </c:ext>
          </c:extLst>
        </c:ser>
        <c:ser>
          <c:idx val="1"/>
          <c:order val="1"/>
          <c:tx>
            <c:strRef>
              <c:f>'Jun 23 Published MOS estimates'!$L$4</c:f>
              <c:strCache>
                <c:ptCount val="1"/>
                <c:pt idx="0">
                  <c:v>Sydney EGP</c:v>
                </c:pt>
              </c:strCache>
            </c:strRef>
          </c:tx>
          <c:spPr>
            <a:ln w="25400">
              <a:solidFill>
                <a:srgbClr val="0000FF"/>
              </a:solidFill>
              <a:prstDash val="solid"/>
            </a:ln>
          </c:spPr>
          <c:marker>
            <c:symbol val="none"/>
          </c:marker>
          <c:val>
            <c:numRef>
              <c:f>'Jun 23 Published MOS estimates'!$L$5:$L$35</c:f>
              <c:numCache>
                <c:formatCode>#,##0</c:formatCode>
                <c:ptCount val="31"/>
                <c:pt idx="0">
                  <c:v>15142.657359999999</c:v>
                </c:pt>
                <c:pt idx="1">
                  <c:v>11918.223470000001</c:v>
                </c:pt>
                <c:pt idx="2">
                  <c:v>10622.5119</c:v>
                </c:pt>
                <c:pt idx="3">
                  <c:v>10162.476060000001</c:v>
                </c:pt>
                <c:pt idx="4">
                  <c:v>9529.5883300000005</c:v>
                </c:pt>
                <c:pt idx="5">
                  <c:v>8956.5242899999994</c:v>
                </c:pt>
                <c:pt idx="6">
                  <c:v>8558.4534000000003</c:v>
                </c:pt>
                <c:pt idx="7">
                  <c:v>7961.5733300000002</c:v>
                </c:pt>
                <c:pt idx="8">
                  <c:v>7605.9998500000002</c:v>
                </c:pt>
                <c:pt idx="9">
                  <c:v>7498.5964199999999</c:v>
                </c:pt>
                <c:pt idx="10">
                  <c:v>7322.0215399999997</c:v>
                </c:pt>
                <c:pt idx="11">
                  <c:v>7195.9395100000002</c:v>
                </c:pt>
                <c:pt idx="12">
                  <c:v>7064.1442200000001</c:v>
                </c:pt>
                <c:pt idx="13">
                  <c:v>6804.1413499999999</c:v>
                </c:pt>
                <c:pt idx="14">
                  <c:v>6685.9997599999997</c:v>
                </c:pt>
                <c:pt idx="15">
                  <c:v>6556.9595399999998</c:v>
                </c:pt>
                <c:pt idx="16">
                  <c:v>6408.3438399999995</c:v>
                </c:pt>
                <c:pt idx="17">
                  <c:v>6319.1401500000002</c:v>
                </c:pt>
                <c:pt idx="18">
                  <c:v>6257.8125399999999</c:v>
                </c:pt>
                <c:pt idx="19">
                  <c:v>6126.5820000000003</c:v>
                </c:pt>
                <c:pt idx="20">
                  <c:v>6031.3441499999999</c:v>
                </c:pt>
                <c:pt idx="21">
                  <c:v>5940.5140799999999</c:v>
                </c:pt>
                <c:pt idx="22">
                  <c:v>5870.3841899999998</c:v>
                </c:pt>
                <c:pt idx="23">
                  <c:v>5711.4739300000001</c:v>
                </c:pt>
                <c:pt idx="24">
                  <c:v>5552.5387899999996</c:v>
                </c:pt>
                <c:pt idx="25">
                  <c:v>5274.2919300000003</c:v>
                </c:pt>
                <c:pt idx="26">
                  <c:v>5093.9537099999998</c:v>
                </c:pt>
                <c:pt idx="27">
                  <c:v>4802.5821900000001</c:v>
                </c:pt>
                <c:pt idx="28">
                  <c:v>4517.3316500000001</c:v>
                </c:pt>
                <c:pt idx="29">
                  <c:v>2921.8051999999998</c:v>
                </c:pt>
              </c:numCache>
            </c:numRef>
          </c:val>
          <c:smooth val="1"/>
          <c:extLst>
            <c:ext xmlns:c16="http://schemas.microsoft.com/office/drawing/2014/chart" uri="{C3380CC4-5D6E-409C-BE32-E72D297353CC}">
              <c16:uniqueId val="{00000001-5753-48B0-876B-518DDA461ADA}"/>
            </c:ext>
          </c:extLst>
        </c:ser>
        <c:ser>
          <c:idx val="2"/>
          <c:order val="2"/>
          <c:tx>
            <c:strRef>
              <c:f>'Jun 23 Published MOS estimates'!$M$4</c:f>
              <c:strCache>
                <c:ptCount val="1"/>
                <c:pt idx="0">
                  <c:v>Adelaide MAP</c:v>
                </c:pt>
              </c:strCache>
            </c:strRef>
          </c:tx>
          <c:spPr>
            <a:ln w="25400">
              <a:solidFill>
                <a:srgbClr val="FFC322"/>
              </a:solidFill>
              <a:prstDash val="solid"/>
            </a:ln>
          </c:spPr>
          <c:marker>
            <c:symbol val="none"/>
          </c:marker>
          <c:val>
            <c:numRef>
              <c:f>'Jun 23 Published MOS estimates'!$M$5:$M$35</c:f>
              <c:numCache>
                <c:formatCode>#,##0</c:formatCode>
                <c:ptCount val="31"/>
                <c:pt idx="0">
                  <c:v>15569</c:v>
                </c:pt>
                <c:pt idx="1">
                  <c:v>7407</c:v>
                </c:pt>
                <c:pt idx="2">
                  <c:v>4526</c:v>
                </c:pt>
                <c:pt idx="3">
                  <c:v>3770</c:v>
                </c:pt>
                <c:pt idx="4">
                  <c:v>3227</c:v>
                </c:pt>
                <c:pt idx="5">
                  <c:v>2370</c:v>
                </c:pt>
                <c:pt idx="6">
                  <c:v>1635</c:v>
                </c:pt>
                <c:pt idx="7">
                  <c:v>998</c:v>
                </c:pt>
                <c:pt idx="8">
                  <c:v>540</c:v>
                </c:pt>
                <c:pt idx="9">
                  <c:v>455</c:v>
                </c:pt>
                <c:pt idx="10">
                  <c:v>-8</c:v>
                </c:pt>
                <c:pt idx="11">
                  <c:v>-314</c:v>
                </c:pt>
                <c:pt idx="12">
                  <c:v>-663</c:v>
                </c:pt>
                <c:pt idx="13">
                  <c:v>-832</c:v>
                </c:pt>
                <c:pt idx="14">
                  <c:v>-1074</c:v>
                </c:pt>
                <c:pt idx="15">
                  <c:v>-1420</c:v>
                </c:pt>
                <c:pt idx="16">
                  <c:v>-1588</c:v>
                </c:pt>
                <c:pt idx="17">
                  <c:v>-1704</c:v>
                </c:pt>
                <c:pt idx="18">
                  <c:v>-1989</c:v>
                </c:pt>
                <c:pt idx="19">
                  <c:v>-2240</c:v>
                </c:pt>
                <c:pt idx="20">
                  <c:v>-2371</c:v>
                </c:pt>
                <c:pt idx="21">
                  <c:v>-2598</c:v>
                </c:pt>
                <c:pt idx="22">
                  <c:v>-3490</c:v>
                </c:pt>
                <c:pt idx="23">
                  <c:v>-3608</c:v>
                </c:pt>
                <c:pt idx="24">
                  <c:v>-4014</c:v>
                </c:pt>
                <c:pt idx="25">
                  <c:v>-4753</c:v>
                </c:pt>
                <c:pt idx="26">
                  <c:v>-5031</c:v>
                </c:pt>
                <c:pt idx="27">
                  <c:v>-5619</c:v>
                </c:pt>
                <c:pt idx="28">
                  <c:v>-6270</c:v>
                </c:pt>
                <c:pt idx="29">
                  <c:v>-11642</c:v>
                </c:pt>
              </c:numCache>
            </c:numRef>
          </c:val>
          <c:smooth val="1"/>
          <c:extLst>
            <c:ext xmlns:c16="http://schemas.microsoft.com/office/drawing/2014/chart" uri="{C3380CC4-5D6E-409C-BE32-E72D297353CC}">
              <c16:uniqueId val="{00000002-5753-48B0-876B-518DDA461ADA}"/>
            </c:ext>
          </c:extLst>
        </c:ser>
        <c:ser>
          <c:idx val="3"/>
          <c:order val="3"/>
          <c:tx>
            <c:strRef>
              <c:f>'Jun 23 Published MOS estimates'!$N$4</c:f>
              <c:strCache>
                <c:ptCount val="1"/>
                <c:pt idx="0">
                  <c:v>Adelaide SEAGas</c:v>
                </c:pt>
              </c:strCache>
            </c:strRef>
          </c:tx>
          <c:spPr>
            <a:ln w="25400">
              <a:solidFill>
                <a:srgbClr val="FF6600"/>
              </a:solidFill>
              <a:prstDash val="solid"/>
            </a:ln>
          </c:spPr>
          <c:marker>
            <c:symbol val="none"/>
          </c:marker>
          <c:val>
            <c:numRef>
              <c:f>'Jun 23 Published MOS estimates'!$N$5:$N$35</c:f>
              <c:numCache>
                <c:formatCode>#,##0</c:formatCode>
                <c:ptCount val="31"/>
                <c:pt idx="0">
                  <c:v>333</c:v>
                </c:pt>
                <c:pt idx="1">
                  <c:v>130</c:v>
                </c:pt>
                <c:pt idx="2">
                  <c:v>94</c:v>
                </c:pt>
                <c:pt idx="3">
                  <c:v>78</c:v>
                </c:pt>
                <c:pt idx="4">
                  <c:v>74</c:v>
                </c:pt>
                <c:pt idx="5">
                  <c:v>69</c:v>
                </c:pt>
                <c:pt idx="6">
                  <c:v>68</c:v>
                </c:pt>
                <c:pt idx="7">
                  <c:v>61</c:v>
                </c:pt>
                <c:pt idx="8">
                  <c:v>54</c:v>
                </c:pt>
                <c:pt idx="9">
                  <c:v>50</c:v>
                </c:pt>
                <c:pt idx="10">
                  <c:v>49</c:v>
                </c:pt>
                <c:pt idx="11">
                  <c:v>45</c:v>
                </c:pt>
                <c:pt idx="12">
                  <c:v>44</c:v>
                </c:pt>
                <c:pt idx="13">
                  <c:v>42</c:v>
                </c:pt>
                <c:pt idx="14">
                  <c:v>40</c:v>
                </c:pt>
                <c:pt idx="15">
                  <c:v>37</c:v>
                </c:pt>
                <c:pt idx="16">
                  <c:v>35</c:v>
                </c:pt>
                <c:pt idx="17">
                  <c:v>34</c:v>
                </c:pt>
                <c:pt idx="18">
                  <c:v>31</c:v>
                </c:pt>
                <c:pt idx="19">
                  <c:v>26</c:v>
                </c:pt>
                <c:pt idx="20">
                  <c:v>22</c:v>
                </c:pt>
                <c:pt idx="21">
                  <c:v>19</c:v>
                </c:pt>
                <c:pt idx="22">
                  <c:v>7</c:v>
                </c:pt>
                <c:pt idx="23">
                  <c:v>-43</c:v>
                </c:pt>
                <c:pt idx="24">
                  <c:v>-140</c:v>
                </c:pt>
                <c:pt idx="25">
                  <c:v>-313</c:v>
                </c:pt>
                <c:pt idx="26">
                  <c:v>-582</c:v>
                </c:pt>
                <c:pt idx="27">
                  <c:v>-1171</c:v>
                </c:pt>
                <c:pt idx="28">
                  <c:v>-1796</c:v>
                </c:pt>
                <c:pt idx="29">
                  <c:v>-6564</c:v>
                </c:pt>
              </c:numCache>
            </c:numRef>
          </c:val>
          <c:smooth val="1"/>
          <c:extLst>
            <c:ext xmlns:c16="http://schemas.microsoft.com/office/drawing/2014/chart" uri="{C3380CC4-5D6E-409C-BE32-E72D297353CC}">
              <c16:uniqueId val="{00000003-5753-48B0-876B-518DDA461ADA}"/>
            </c:ext>
          </c:extLst>
        </c:ser>
        <c:ser>
          <c:idx val="4"/>
          <c:order val="4"/>
          <c:tx>
            <c:strRef>
              <c:f>'Jun 23 Published MOS estimates'!$O$4</c:f>
              <c:strCache>
                <c:ptCount val="1"/>
                <c:pt idx="0">
                  <c:v>Brisbane RBP</c:v>
                </c:pt>
              </c:strCache>
            </c:strRef>
          </c:tx>
          <c:marker>
            <c:symbol val="none"/>
          </c:marker>
          <c:val>
            <c:numRef>
              <c:f>'Jun 23 Published MOS estimates'!$O$5:$O$35</c:f>
              <c:numCache>
                <c:formatCode>#,##0</c:formatCode>
                <c:ptCount val="31"/>
                <c:pt idx="0">
                  <c:v>6965</c:v>
                </c:pt>
                <c:pt idx="1">
                  <c:v>5017</c:v>
                </c:pt>
                <c:pt idx="2">
                  <c:v>3826</c:v>
                </c:pt>
                <c:pt idx="3">
                  <c:v>3187</c:v>
                </c:pt>
                <c:pt idx="4">
                  <c:v>2574</c:v>
                </c:pt>
                <c:pt idx="5">
                  <c:v>1858</c:v>
                </c:pt>
                <c:pt idx="6">
                  <c:v>1360</c:v>
                </c:pt>
                <c:pt idx="7">
                  <c:v>991</c:v>
                </c:pt>
                <c:pt idx="8">
                  <c:v>699</c:v>
                </c:pt>
                <c:pt idx="9">
                  <c:v>542</c:v>
                </c:pt>
                <c:pt idx="10">
                  <c:v>343</c:v>
                </c:pt>
                <c:pt idx="11">
                  <c:v>113</c:v>
                </c:pt>
                <c:pt idx="12">
                  <c:v>-122</c:v>
                </c:pt>
                <c:pt idx="13">
                  <c:v>-206</c:v>
                </c:pt>
                <c:pt idx="14">
                  <c:v>-388</c:v>
                </c:pt>
                <c:pt idx="15">
                  <c:v>-575</c:v>
                </c:pt>
                <c:pt idx="16">
                  <c:v>-685</c:v>
                </c:pt>
                <c:pt idx="17">
                  <c:v>-816</c:v>
                </c:pt>
                <c:pt idx="18">
                  <c:v>-976</c:v>
                </c:pt>
                <c:pt idx="19">
                  <c:v>-1222</c:v>
                </c:pt>
                <c:pt idx="20">
                  <c:v>-1296</c:v>
                </c:pt>
                <c:pt idx="21">
                  <c:v>-1472</c:v>
                </c:pt>
                <c:pt idx="22">
                  <c:v>-1546</c:v>
                </c:pt>
                <c:pt idx="23">
                  <c:v>-1793</c:v>
                </c:pt>
                <c:pt idx="24">
                  <c:v>-1894</c:v>
                </c:pt>
                <c:pt idx="25">
                  <c:v>-2219</c:v>
                </c:pt>
                <c:pt idx="26">
                  <c:v>-2321</c:v>
                </c:pt>
                <c:pt idx="27">
                  <c:v>-2437</c:v>
                </c:pt>
                <c:pt idx="28">
                  <c:v>-2877</c:v>
                </c:pt>
                <c:pt idx="29">
                  <c:v>-9692</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'July 23 Published MOS estimates'!$C$19</c:f>
              <c:strCache>
                <c:ptCount val="1"/>
                <c:pt idx="0">
                  <c:v>25%</c:v>
                </c:pt>
              </c:strCache>
            </c:strRef>
          </c:tx>
          <c:spPr>
            <a:ln w="28575">
              <a:noFill/>
            </a:ln>
          </c:spPr>
          <c:marker>
            <c:symbol val="none"/>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estimates'!$D$19:$H$19</c:f>
              <c:numCache>
                <c:formatCode>#,##0</c:formatCode>
                <c:ptCount val="5"/>
                <c:pt idx="0">
                  <c:v>-12370</c:v>
                </c:pt>
                <c:pt idx="1">
                  <c:v>5376.9485400000003</c:v>
                </c:pt>
                <c:pt idx="2">
                  <c:v>-2609</c:v>
                </c:pt>
                <c:pt idx="3">
                  <c:v>-493</c:v>
                </c:pt>
                <c:pt idx="4">
                  <c:v>-1487</c:v>
                </c:pt>
              </c:numCache>
            </c:numRef>
          </c:val>
          <c:smooth val="0"/>
          <c:extLst>
            <c:ext xmlns:c16="http://schemas.microsoft.com/office/drawing/2014/chart" uri="{C3380CC4-5D6E-409C-BE32-E72D297353CC}">
              <c16:uniqueId val="{00000000-14AF-47D2-8222-FBDCFB7C1040}"/>
            </c:ext>
          </c:extLst>
        </c:ser>
        <c:ser>
          <c:idx val="1"/>
          <c:order val="1"/>
          <c:tx>
            <c:strRef>
              <c:f>'July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estimates'!$D$20:$H$20</c:f>
              <c:numCache>
                <c:formatCode>#,##0</c:formatCode>
                <c:ptCount val="5"/>
                <c:pt idx="0">
                  <c:v>-20244.5</c:v>
                </c:pt>
                <c:pt idx="1">
                  <c:v>4584.2907699999996</c:v>
                </c:pt>
                <c:pt idx="2">
                  <c:v>-5404</c:v>
                </c:pt>
                <c:pt idx="3">
                  <c:v>-3907.5</c:v>
                </c:pt>
                <c:pt idx="4">
                  <c:v>-3285.5</c:v>
                </c:pt>
              </c:numCache>
            </c:numRef>
          </c:val>
          <c:smooth val="0"/>
          <c:extLst>
            <c:ext xmlns:c16="http://schemas.microsoft.com/office/drawing/2014/chart" uri="{C3380CC4-5D6E-409C-BE32-E72D297353CC}">
              <c16:uniqueId val="{00000001-14AF-47D2-8222-FBDCFB7C1040}"/>
            </c:ext>
          </c:extLst>
        </c:ser>
        <c:ser>
          <c:idx val="2"/>
          <c:order val="2"/>
          <c:tx>
            <c:strRef>
              <c:f>'July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estimates'!$D$21:$H$21</c:f>
              <c:numCache>
                <c:formatCode>#,##0</c:formatCode>
                <c:ptCount val="5"/>
                <c:pt idx="0">
                  <c:v>-35883</c:v>
                </c:pt>
                <c:pt idx="1">
                  <c:v>3173.99865</c:v>
                </c:pt>
                <c:pt idx="2">
                  <c:v>-8386</c:v>
                </c:pt>
                <c:pt idx="3">
                  <c:v>-12659</c:v>
                </c:pt>
                <c:pt idx="4">
                  <c:v>-5197</c:v>
                </c:pt>
              </c:numCache>
            </c:numRef>
          </c:val>
          <c:smooth val="0"/>
          <c:extLst>
            <c:ext xmlns:c16="http://schemas.microsoft.com/office/drawing/2014/chart" uri="{C3380CC4-5D6E-409C-BE32-E72D297353CC}">
              <c16:uniqueId val="{00000002-14AF-47D2-8222-FBDCFB7C1040}"/>
            </c:ext>
          </c:extLst>
        </c:ser>
        <c:ser>
          <c:idx val="3"/>
          <c:order val="3"/>
          <c:tx>
            <c:strRef>
              <c:f>'July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estimates'!$D$22:$H$22</c:f>
              <c:numCache>
                <c:formatCode>#,##0</c:formatCode>
                <c:ptCount val="5"/>
                <c:pt idx="0">
                  <c:v>-8131.677419354839</c:v>
                </c:pt>
                <c:pt idx="1">
                  <c:v>6595.9257212903212</c:v>
                </c:pt>
                <c:pt idx="2">
                  <c:v>-1.6774193548387097</c:v>
                </c:pt>
                <c:pt idx="3">
                  <c:v>-756.48387096774195</c:v>
                </c:pt>
                <c:pt idx="4">
                  <c:v>-331.38709677419354</c:v>
                </c:pt>
              </c:numCache>
            </c:numRef>
          </c:val>
          <c:smooth val="0"/>
          <c:extLst>
            <c:ext xmlns:c16="http://schemas.microsoft.com/office/drawing/2014/chart" uri="{C3380CC4-5D6E-409C-BE32-E72D297353CC}">
              <c16:uniqueId val="{00000003-14AF-47D2-8222-FBDCFB7C1040}"/>
            </c:ext>
          </c:extLst>
        </c:ser>
        <c:ser>
          <c:idx val="4"/>
          <c:order val="4"/>
          <c:tx>
            <c:strRef>
              <c:f>'July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estimates'!$D$26:$H$26</c:f>
              <c:numCache>
                <c:formatCode>#,##0</c:formatCode>
                <c:ptCount val="5"/>
                <c:pt idx="0">
                  <c:v>-7342</c:v>
                </c:pt>
                <c:pt idx="1">
                  <c:v>6038.1988799999999</c:v>
                </c:pt>
                <c:pt idx="2">
                  <c:v>-444</c:v>
                </c:pt>
                <c:pt idx="3">
                  <c:v>19</c:v>
                </c:pt>
                <c:pt idx="4">
                  <c:v>-154</c:v>
                </c:pt>
              </c:numCache>
            </c:numRef>
          </c:val>
          <c:smooth val="0"/>
          <c:extLst>
            <c:ext xmlns:c16="http://schemas.microsoft.com/office/drawing/2014/chart" uri="{C3380CC4-5D6E-409C-BE32-E72D297353CC}">
              <c16:uniqueId val="{00000004-14AF-47D2-8222-FBDCFB7C1040}"/>
            </c:ext>
          </c:extLst>
        </c:ser>
        <c:ser>
          <c:idx val="5"/>
          <c:order val="5"/>
          <c:tx>
            <c:strRef>
              <c:f>'July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estimates'!$D$15:$H$15</c:f>
              <c:numCache>
                <c:formatCode>#,##0</c:formatCode>
                <c:ptCount val="5"/>
                <c:pt idx="0">
                  <c:v>10626</c:v>
                </c:pt>
                <c:pt idx="1">
                  <c:v>18638.84893</c:v>
                </c:pt>
                <c:pt idx="2">
                  <c:v>13234</c:v>
                </c:pt>
                <c:pt idx="3">
                  <c:v>5459</c:v>
                </c:pt>
                <c:pt idx="4">
                  <c:v>5081</c:v>
                </c:pt>
              </c:numCache>
            </c:numRef>
          </c:val>
          <c:smooth val="0"/>
          <c:extLst>
            <c:ext xmlns:c16="http://schemas.microsoft.com/office/drawing/2014/chart" uri="{C3380CC4-5D6E-409C-BE32-E72D297353CC}">
              <c16:uniqueId val="{00000005-14AF-47D2-8222-FBDCFB7C1040}"/>
            </c:ext>
          </c:extLst>
        </c:ser>
        <c:ser>
          <c:idx val="10"/>
          <c:order val="6"/>
          <c:tx>
            <c:strRef>
              <c:f>'July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estimates'!$D$16:$H$16</c:f>
              <c:numCache>
                <c:formatCode>#,##0</c:formatCode>
                <c:ptCount val="5"/>
                <c:pt idx="0">
                  <c:v>4221</c:v>
                </c:pt>
                <c:pt idx="1">
                  <c:v>9460.0173600000016</c:v>
                </c:pt>
                <c:pt idx="2">
                  <c:v>6873.5</c:v>
                </c:pt>
                <c:pt idx="3">
                  <c:v>126</c:v>
                </c:pt>
                <c:pt idx="4">
                  <c:v>2274</c:v>
                </c:pt>
              </c:numCache>
            </c:numRef>
          </c:val>
          <c:smooth val="0"/>
          <c:extLst>
            <c:ext xmlns:c16="http://schemas.microsoft.com/office/drawing/2014/chart" uri="{C3380CC4-5D6E-409C-BE32-E72D297353CC}">
              <c16:uniqueId val="{00000006-14AF-47D2-8222-FBDCFB7C1040}"/>
            </c:ext>
          </c:extLst>
        </c:ser>
        <c:ser>
          <c:idx val="11"/>
          <c:order val="7"/>
          <c:tx>
            <c:strRef>
              <c:f>'July 23 Published MOS estimates'!$C$17</c:f>
              <c:strCache>
                <c:ptCount val="1"/>
                <c:pt idx="0">
                  <c:v>75%</c:v>
                </c:pt>
              </c:strCache>
            </c:strRef>
          </c:tx>
          <c:spPr>
            <a:ln w="28575">
              <a:noFill/>
            </a:ln>
          </c:spPr>
          <c:marker>
            <c:symbol val="none"/>
          </c:marker>
          <c:cat>
            <c:strRef>
              <c:f>'July 23 Published MOS estimates'!$D$4:$H$4</c:f>
              <c:strCache>
                <c:ptCount val="5"/>
                <c:pt idx="0">
                  <c:v>Sydney MSP</c:v>
                </c:pt>
                <c:pt idx="1">
                  <c:v>Sydney EGP</c:v>
                </c:pt>
                <c:pt idx="2">
                  <c:v>Adelaide MAP</c:v>
                </c:pt>
                <c:pt idx="3">
                  <c:v>Adelaide SEAGas</c:v>
                </c:pt>
                <c:pt idx="4">
                  <c:v>Brisbane RBP</c:v>
                </c:pt>
              </c:strCache>
            </c:strRef>
          </c:cat>
          <c:val>
            <c:numRef>
              <c:f>'July 23 Published MOS estimates'!$D$17:$H$17</c:f>
              <c:numCache>
                <c:formatCode>#,##0</c:formatCode>
                <c:ptCount val="5"/>
                <c:pt idx="0">
                  <c:v>-3260</c:v>
                </c:pt>
                <c:pt idx="1">
                  <c:v>7022.6690699999999</c:v>
                </c:pt>
                <c:pt idx="2">
                  <c:v>2037</c:v>
                </c:pt>
                <c:pt idx="3">
                  <c:v>65.5</c:v>
                </c:pt>
                <c:pt idx="4">
                  <c:v>889.5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'July 23 Published MOS estimates'!$K$4</c:f>
              <c:strCache>
                <c:ptCount val="1"/>
                <c:pt idx="0">
                  <c:v>Sydney MSP</c:v>
                </c:pt>
              </c:strCache>
            </c:strRef>
          </c:tx>
          <c:spPr>
            <a:ln w="25400">
              <a:solidFill>
                <a:srgbClr val="00FFFF"/>
              </a:solidFill>
              <a:prstDash val="solid"/>
            </a:ln>
          </c:spPr>
          <c:marker>
            <c:symbol val="none"/>
          </c:marker>
          <c:val>
            <c:numRef>
              <c:f>'July 23 Published MOS estimates'!$K$5:$K$35</c:f>
              <c:numCache>
                <c:formatCode>#,##0</c:formatCode>
                <c:ptCount val="31"/>
                <c:pt idx="0">
                  <c:v>10626</c:v>
                </c:pt>
                <c:pt idx="1">
                  <c:v>5149</c:v>
                </c:pt>
                <c:pt idx="2">
                  <c:v>3293</c:v>
                </c:pt>
                <c:pt idx="3">
                  <c:v>2185</c:v>
                </c:pt>
                <c:pt idx="4">
                  <c:v>134</c:v>
                </c:pt>
                <c:pt idx="5">
                  <c:v>-905</c:v>
                </c:pt>
                <c:pt idx="6">
                  <c:v>-1858</c:v>
                </c:pt>
                <c:pt idx="7">
                  <c:v>-2954</c:v>
                </c:pt>
                <c:pt idx="8">
                  <c:v>-3566</c:v>
                </c:pt>
                <c:pt idx="9">
                  <c:v>-3896</c:v>
                </c:pt>
                <c:pt idx="10">
                  <c:v>-4623</c:v>
                </c:pt>
                <c:pt idx="11">
                  <c:v>-5042</c:v>
                </c:pt>
                <c:pt idx="12">
                  <c:v>-5860</c:v>
                </c:pt>
                <c:pt idx="13">
                  <c:v>-6041</c:v>
                </c:pt>
                <c:pt idx="14">
                  <c:v>-6444</c:v>
                </c:pt>
                <c:pt idx="15">
                  <c:v>-7342</c:v>
                </c:pt>
                <c:pt idx="16">
                  <c:v>-7984</c:v>
                </c:pt>
                <c:pt idx="17">
                  <c:v>-8344</c:v>
                </c:pt>
                <c:pt idx="18">
                  <c:v>-9018</c:v>
                </c:pt>
                <c:pt idx="19">
                  <c:v>-10753</c:v>
                </c:pt>
                <c:pt idx="20">
                  <c:v>-11368</c:v>
                </c:pt>
                <c:pt idx="21">
                  <c:v>-11801</c:v>
                </c:pt>
                <c:pt idx="22">
                  <c:v>-12026</c:v>
                </c:pt>
                <c:pt idx="23">
                  <c:v>-12714</c:v>
                </c:pt>
                <c:pt idx="24">
                  <c:v>-13894</c:v>
                </c:pt>
                <c:pt idx="25">
                  <c:v>-15783</c:v>
                </c:pt>
                <c:pt idx="26">
                  <c:v>-16817</c:v>
                </c:pt>
                <c:pt idx="27">
                  <c:v>-18064</c:v>
                </c:pt>
                <c:pt idx="28">
                  <c:v>-19390</c:v>
                </c:pt>
                <c:pt idx="29">
                  <c:v>-21099</c:v>
                </c:pt>
                <c:pt idx="30">
                  <c:v>-35883</c:v>
                </c:pt>
              </c:numCache>
            </c:numRef>
          </c:val>
          <c:smooth val="1"/>
          <c:extLst>
            <c:ext xmlns:c16="http://schemas.microsoft.com/office/drawing/2014/chart" uri="{C3380CC4-5D6E-409C-BE32-E72D297353CC}">
              <c16:uniqueId val="{00000000-9B9C-4EB0-B9ED-F1DAC3DE3B62}"/>
            </c:ext>
          </c:extLst>
        </c:ser>
        <c:ser>
          <c:idx val="1"/>
          <c:order val="1"/>
          <c:tx>
            <c:strRef>
              <c:f>'July 23 Published MOS estimates'!$L$4</c:f>
              <c:strCache>
                <c:ptCount val="1"/>
                <c:pt idx="0">
                  <c:v>Sydney EGP</c:v>
                </c:pt>
              </c:strCache>
            </c:strRef>
          </c:tx>
          <c:spPr>
            <a:ln w="25400">
              <a:solidFill>
                <a:srgbClr val="0000FF"/>
              </a:solidFill>
              <a:prstDash val="solid"/>
            </a:ln>
          </c:spPr>
          <c:marker>
            <c:symbol val="none"/>
          </c:marker>
          <c:val>
            <c:numRef>
              <c:f>'July 23 Published MOS estimates'!$L$5:$L$35</c:f>
              <c:numCache>
                <c:formatCode>#,##0</c:formatCode>
                <c:ptCount val="31"/>
                <c:pt idx="0">
                  <c:v>18638.84893</c:v>
                </c:pt>
                <c:pt idx="1">
                  <c:v>9800.9991800000007</c:v>
                </c:pt>
                <c:pt idx="2">
                  <c:v>9119.0355400000008</c:v>
                </c:pt>
                <c:pt idx="3">
                  <c:v>8215.0756700000002</c:v>
                </c:pt>
                <c:pt idx="4">
                  <c:v>7703.3653899999999</c:v>
                </c:pt>
                <c:pt idx="5">
                  <c:v>7269.1762699999999</c:v>
                </c:pt>
                <c:pt idx="6">
                  <c:v>7149.9274400000004</c:v>
                </c:pt>
                <c:pt idx="7">
                  <c:v>7107.0842499999999</c:v>
                </c:pt>
                <c:pt idx="8">
                  <c:v>6938.25389</c:v>
                </c:pt>
                <c:pt idx="9">
                  <c:v>6824.3136699999995</c:v>
                </c:pt>
                <c:pt idx="10">
                  <c:v>6724.4131399999997</c:v>
                </c:pt>
                <c:pt idx="11">
                  <c:v>6622.9642199999998</c:v>
                </c:pt>
                <c:pt idx="12">
                  <c:v>6471.5698499999999</c:v>
                </c:pt>
                <c:pt idx="13">
                  <c:v>6334.9963399999997</c:v>
                </c:pt>
                <c:pt idx="14">
                  <c:v>6136.9272499999997</c:v>
                </c:pt>
                <c:pt idx="15">
                  <c:v>6038.1988799999999</c:v>
                </c:pt>
                <c:pt idx="16">
                  <c:v>5994.1735699999999</c:v>
                </c:pt>
                <c:pt idx="17">
                  <c:v>5923.9999600000001</c:v>
                </c:pt>
                <c:pt idx="18">
                  <c:v>5786.3524399999997</c:v>
                </c:pt>
                <c:pt idx="19">
                  <c:v>5624.0493200000001</c:v>
                </c:pt>
                <c:pt idx="20">
                  <c:v>5539.6298800000004</c:v>
                </c:pt>
                <c:pt idx="21">
                  <c:v>5436.3787300000004</c:v>
                </c:pt>
                <c:pt idx="22">
                  <c:v>5394.3476600000004</c:v>
                </c:pt>
                <c:pt idx="23">
                  <c:v>5359.5494200000003</c:v>
                </c:pt>
                <c:pt idx="24">
                  <c:v>5221.7502000000004</c:v>
                </c:pt>
                <c:pt idx="25">
                  <c:v>5170.6308600000002</c:v>
                </c:pt>
                <c:pt idx="26">
                  <c:v>4836.5237900000002</c:v>
                </c:pt>
                <c:pt idx="27">
                  <c:v>4748.5814300000002</c:v>
                </c:pt>
                <c:pt idx="28">
                  <c:v>4631.1142300000001</c:v>
                </c:pt>
                <c:pt idx="29">
                  <c:v>4537.46731</c:v>
                </c:pt>
                <c:pt idx="30">
                  <c:v>3173.99865</c:v>
                </c:pt>
              </c:numCache>
            </c:numRef>
          </c:val>
          <c:smooth val="1"/>
          <c:extLst>
            <c:ext xmlns:c16="http://schemas.microsoft.com/office/drawing/2014/chart" uri="{C3380CC4-5D6E-409C-BE32-E72D297353CC}">
              <c16:uniqueId val="{00000001-9B9C-4EB0-B9ED-F1DAC3DE3B62}"/>
            </c:ext>
          </c:extLst>
        </c:ser>
        <c:ser>
          <c:idx val="2"/>
          <c:order val="2"/>
          <c:tx>
            <c:strRef>
              <c:f>'July 23 Published MOS estimates'!$M$4</c:f>
              <c:strCache>
                <c:ptCount val="1"/>
                <c:pt idx="0">
                  <c:v>Adelaide MAP</c:v>
                </c:pt>
              </c:strCache>
            </c:strRef>
          </c:tx>
          <c:spPr>
            <a:ln w="25400">
              <a:solidFill>
                <a:srgbClr val="FFC322"/>
              </a:solidFill>
              <a:prstDash val="solid"/>
            </a:ln>
          </c:spPr>
          <c:marker>
            <c:symbol val="none"/>
          </c:marker>
          <c:val>
            <c:numRef>
              <c:f>'July 23 Published MOS estimates'!$M$5:$M$35</c:f>
              <c:numCache>
                <c:formatCode>#,##0</c:formatCode>
                <c:ptCount val="31"/>
                <c:pt idx="0">
                  <c:v>13234</c:v>
                </c:pt>
                <c:pt idx="1">
                  <c:v>8429</c:v>
                </c:pt>
                <c:pt idx="2">
                  <c:v>5318</c:v>
                </c:pt>
                <c:pt idx="3">
                  <c:v>4454</c:v>
                </c:pt>
                <c:pt idx="4">
                  <c:v>3842</c:v>
                </c:pt>
                <c:pt idx="5">
                  <c:v>2971</c:v>
                </c:pt>
                <c:pt idx="6">
                  <c:v>2663</c:v>
                </c:pt>
                <c:pt idx="7">
                  <c:v>2236</c:v>
                </c:pt>
                <c:pt idx="8">
                  <c:v>1838</c:v>
                </c:pt>
                <c:pt idx="9">
                  <c:v>1531</c:v>
                </c:pt>
                <c:pt idx="10">
                  <c:v>1147</c:v>
                </c:pt>
                <c:pt idx="11">
                  <c:v>763</c:v>
                </c:pt>
                <c:pt idx="12">
                  <c:v>436</c:v>
                </c:pt>
                <c:pt idx="13">
                  <c:v>21</c:v>
                </c:pt>
                <c:pt idx="14">
                  <c:v>-221</c:v>
                </c:pt>
                <c:pt idx="15">
                  <c:v>-444</c:v>
                </c:pt>
                <c:pt idx="16">
                  <c:v>-572</c:v>
                </c:pt>
                <c:pt idx="17">
                  <c:v>-907</c:v>
                </c:pt>
                <c:pt idx="18">
                  <c:v>-1427</c:v>
                </c:pt>
                <c:pt idx="19">
                  <c:v>-1787</c:v>
                </c:pt>
                <c:pt idx="20">
                  <c:v>-1968</c:v>
                </c:pt>
                <c:pt idx="21">
                  <c:v>-2252</c:v>
                </c:pt>
                <c:pt idx="22">
                  <c:v>-2414</c:v>
                </c:pt>
                <c:pt idx="23">
                  <c:v>-2804</c:v>
                </c:pt>
                <c:pt idx="24">
                  <c:v>-3068</c:v>
                </c:pt>
                <c:pt idx="25">
                  <c:v>-3370</c:v>
                </c:pt>
                <c:pt idx="26">
                  <c:v>-3985</c:v>
                </c:pt>
                <c:pt idx="27">
                  <c:v>-4522</c:v>
                </c:pt>
                <c:pt idx="28">
                  <c:v>-5103</c:v>
                </c:pt>
                <c:pt idx="29">
                  <c:v>-5705</c:v>
                </c:pt>
                <c:pt idx="30">
                  <c:v>-8386</c:v>
                </c:pt>
              </c:numCache>
            </c:numRef>
          </c:val>
          <c:smooth val="1"/>
          <c:extLst>
            <c:ext xmlns:c16="http://schemas.microsoft.com/office/drawing/2014/chart" uri="{C3380CC4-5D6E-409C-BE32-E72D297353CC}">
              <c16:uniqueId val="{00000002-9B9C-4EB0-B9ED-F1DAC3DE3B62}"/>
            </c:ext>
          </c:extLst>
        </c:ser>
        <c:ser>
          <c:idx val="3"/>
          <c:order val="3"/>
          <c:tx>
            <c:strRef>
              <c:f>'July 23 Published MOS estimates'!$N$4</c:f>
              <c:strCache>
                <c:ptCount val="1"/>
                <c:pt idx="0">
                  <c:v>Adelaide SEAGas</c:v>
                </c:pt>
              </c:strCache>
            </c:strRef>
          </c:tx>
          <c:spPr>
            <a:ln w="25400">
              <a:solidFill>
                <a:srgbClr val="FF6600"/>
              </a:solidFill>
              <a:prstDash val="solid"/>
            </a:ln>
          </c:spPr>
          <c:marker>
            <c:symbol val="none"/>
          </c:marker>
          <c:val>
            <c:numRef>
              <c:f>'July 23 Published MOS estimates'!$N$5:$N$35</c:f>
              <c:numCache>
                <c:formatCode>#,##0</c:formatCode>
                <c:ptCount val="31"/>
                <c:pt idx="0">
                  <c:v>5459</c:v>
                </c:pt>
                <c:pt idx="1">
                  <c:v>130</c:v>
                </c:pt>
                <c:pt idx="2">
                  <c:v>122</c:v>
                </c:pt>
                <c:pt idx="3">
                  <c:v>114</c:v>
                </c:pt>
                <c:pt idx="4">
                  <c:v>99</c:v>
                </c:pt>
                <c:pt idx="5">
                  <c:v>81</c:v>
                </c:pt>
                <c:pt idx="6">
                  <c:v>72</c:v>
                </c:pt>
                <c:pt idx="7">
                  <c:v>68</c:v>
                </c:pt>
                <c:pt idx="8">
                  <c:v>63</c:v>
                </c:pt>
                <c:pt idx="9">
                  <c:v>61</c:v>
                </c:pt>
                <c:pt idx="10">
                  <c:v>54</c:v>
                </c:pt>
                <c:pt idx="11">
                  <c:v>43</c:v>
                </c:pt>
                <c:pt idx="12">
                  <c:v>40</c:v>
                </c:pt>
                <c:pt idx="13">
                  <c:v>36</c:v>
                </c:pt>
                <c:pt idx="14">
                  <c:v>21</c:v>
                </c:pt>
                <c:pt idx="15">
                  <c:v>19</c:v>
                </c:pt>
                <c:pt idx="16">
                  <c:v>14</c:v>
                </c:pt>
                <c:pt idx="17">
                  <c:v>7</c:v>
                </c:pt>
                <c:pt idx="18">
                  <c:v>-23</c:v>
                </c:pt>
                <c:pt idx="19">
                  <c:v>-44</c:v>
                </c:pt>
                <c:pt idx="20">
                  <c:v>-90</c:v>
                </c:pt>
                <c:pt idx="21">
                  <c:v>-258</c:v>
                </c:pt>
                <c:pt idx="22">
                  <c:v>-400</c:v>
                </c:pt>
                <c:pt idx="23">
                  <c:v>-586</c:v>
                </c:pt>
                <c:pt idx="24">
                  <c:v>-1082</c:v>
                </c:pt>
                <c:pt idx="25">
                  <c:v>-1795</c:v>
                </c:pt>
                <c:pt idx="26">
                  <c:v>-2481</c:v>
                </c:pt>
                <c:pt idx="27">
                  <c:v>-2721</c:v>
                </c:pt>
                <c:pt idx="28">
                  <c:v>-3297</c:v>
                </c:pt>
                <c:pt idx="29">
                  <c:v>-4518</c:v>
                </c:pt>
                <c:pt idx="30">
                  <c:v>-12659</c:v>
                </c:pt>
              </c:numCache>
            </c:numRef>
          </c:val>
          <c:smooth val="1"/>
          <c:extLst>
            <c:ext xmlns:c16="http://schemas.microsoft.com/office/drawing/2014/chart" uri="{C3380CC4-5D6E-409C-BE32-E72D297353CC}">
              <c16:uniqueId val="{00000003-9B9C-4EB0-B9ED-F1DAC3DE3B62}"/>
            </c:ext>
          </c:extLst>
        </c:ser>
        <c:ser>
          <c:idx val="4"/>
          <c:order val="4"/>
          <c:tx>
            <c:strRef>
              <c:f>'July 23 Published MOS estimates'!$O$4</c:f>
              <c:strCache>
                <c:ptCount val="1"/>
                <c:pt idx="0">
                  <c:v>Brisbane RBP</c:v>
                </c:pt>
              </c:strCache>
            </c:strRef>
          </c:tx>
          <c:marker>
            <c:symbol val="none"/>
          </c:marker>
          <c:val>
            <c:numRef>
              <c:f>'July 23 Published MOS estimates'!$O$5:$O$35</c:f>
              <c:numCache>
                <c:formatCode>#,##0</c:formatCode>
                <c:ptCount val="31"/>
                <c:pt idx="0">
                  <c:v>5081</c:v>
                </c:pt>
                <c:pt idx="1">
                  <c:v>2612</c:v>
                </c:pt>
                <c:pt idx="2">
                  <c:v>1936</c:v>
                </c:pt>
                <c:pt idx="3">
                  <c:v>1472</c:v>
                </c:pt>
                <c:pt idx="4">
                  <c:v>1381</c:v>
                </c:pt>
                <c:pt idx="5">
                  <c:v>1263</c:v>
                </c:pt>
                <c:pt idx="6">
                  <c:v>1105</c:v>
                </c:pt>
                <c:pt idx="7">
                  <c:v>955</c:v>
                </c:pt>
                <c:pt idx="8">
                  <c:v>824</c:v>
                </c:pt>
                <c:pt idx="9">
                  <c:v>695</c:v>
                </c:pt>
                <c:pt idx="10">
                  <c:v>544</c:v>
                </c:pt>
                <c:pt idx="11">
                  <c:v>419</c:v>
                </c:pt>
                <c:pt idx="12">
                  <c:v>261</c:v>
                </c:pt>
                <c:pt idx="13">
                  <c:v>155</c:v>
                </c:pt>
                <c:pt idx="14">
                  <c:v>14</c:v>
                </c:pt>
                <c:pt idx="15">
                  <c:v>-154</c:v>
                </c:pt>
                <c:pt idx="16">
                  <c:v>-411</c:v>
                </c:pt>
                <c:pt idx="17">
                  <c:v>-589</c:v>
                </c:pt>
                <c:pt idx="18">
                  <c:v>-776</c:v>
                </c:pt>
                <c:pt idx="19">
                  <c:v>-861</c:v>
                </c:pt>
                <c:pt idx="20">
                  <c:v>-1058</c:v>
                </c:pt>
                <c:pt idx="21">
                  <c:v>-1236</c:v>
                </c:pt>
                <c:pt idx="22">
                  <c:v>-1444</c:v>
                </c:pt>
                <c:pt idx="23">
                  <c:v>-1530</c:v>
                </c:pt>
                <c:pt idx="24">
                  <c:v>-1769</c:v>
                </c:pt>
                <c:pt idx="25">
                  <c:v>-2031</c:v>
                </c:pt>
                <c:pt idx="26">
                  <c:v>-2424</c:v>
                </c:pt>
                <c:pt idx="27">
                  <c:v>-2939</c:v>
                </c:pt>
                <c:pt idx="28">
                  <c:v>-3146</c:v>
                </c:pt>
                <c:pt idx="29">
                  <c:v>-3425</c:v>
                </c:pt>
                <c:pt idx="30">
                  <c:v>-5197</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'Aug 23 Published MOS estimates'!$C$19</c:f>
              <c:strCache>
                <c:ptCount val="1"/>
                <c:pt idx="0">
                  <c:v>25%</c:v>
                </c:pt>
              </c:strCache>
            </c:strRef>
          </c:tx>
          <c:spPr>
            <a:ln w="28575">
              <a:noFill/>
            </a:ln>
          </c:spPr>
          <c:marker>
            <c:symbol val="none"/>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estimates'!$D$19:$H$19</c:f>
              <c:numCache>
                <c:formatCode>#,##0</c:formatCode>
                <c:ptCount val="5"/>
                <c:pt idx="0">
                  <c:v>-10618.5</c:v>
                </c:pt>
                <c:pt idx="1">
                  <c:v>4791.6195150000003</c:v>
                </c:pt>
                <c:pt idx="2">
                  <c:v>-2946</c:v>
                </c:pt>
                <c:pt idx="3">
                  <c:v>-38</c:v>
                </c:pt>
                <c:pt idx="4">
                  <c:v>-915.5</c:v>
                </c:pt>
              </c:numCache>
            </c:numRef>
          </c:val>
          <c:smooth val="0"/>
          <c:extLst>
            <c:ext xmlns:c16="http://schemas.microsoft.com/office/drawing/2014/chart" uri="{C3380CC4-5D6E-409C-BE32-E72D297353CC}">
              <c16:uniqueId val="{00000000-9AC8-4EC1-9FA9-2ABCB7656060}"/>
            </c:ext>
          </c:extLst>
        </c:ser>
        <c:ser>
          <c:idx val="1"/>
          <c:order val="1"/>
          <c:tx>
            <c:strRef>
              <c:f>'Aug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estimates'!$D$20:$H$20</c:f>
              <c:numCache>
                <c:formatCode>#,##0</c:formatCode>
                <c:ptCount val="5"/>
                <c:pt idx="0">
                  <c:v>-15221.5</c:v>
                </c:pt>
                <c:pt idx="1">
                  <c:v>4040.426195</c:v>
                </c:pt>
                <c:pt idx="2">
                  <c:v>-6184.5</c:v>
                </c:pt>
                <c:pt idx="3">
                  <c:v>-2188.5</c:v>
                </c:pt>
                <c:pt idx="4">
                  <c:v>-2856</c:v>
                </c:pt>
              </c:numCache>
            </c:numRef>
          </c:val>
          <c:smooth val="0"/>
          <c:extLst>
            <c:ext xmlns:c16="http://schemas.microsoft.com/office/drawing/2014/chart" uri="{C3380CC4-5D6E-409C-BE32-E72D297353CC}">
              <c16:uniqueId val="{00000001-9AC8-4EC1-9FA9-2ABCB7656060}"/>
            </c:ext>
          </c:extLst>
        </c:ser>
        <c:ser>
          <c:idx val="2"/>
          <c:order val="2"/>
          <c:tx>
            <c:strRef>
              <c:f>'Aug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estimates'!$D$21:$H$21</c:f>
              <c:numCache>
                <c:formatCode>#,##0</c:formatCode>
                <c:ptCount val="5"/>
                <c:pt idx="0">
                  <c:v>-17747</c:v>
                </c:pt>
                <c:pt idx="1">
                  <c:v>1360.4905100000001</c:v>
                </c:pt>
                <c:pt idx="2">
                  <c:v>-8975</c:v>
                </c:pt>
                <c:pt idx="3">
                  <c:v>-9939</c:v>
                </c:pt>
                <c:pt idx="4">
                  <c:v>-5585</c:v>
                </c:pt>
              </c:numCache>
            </c:numRef>
          </c:val>
          <c:smooth val="0"/>
          <c:extLst>
            <c:ext xmlns:c16="http://schemas.microsoft.com/office/drawing/2014/chart" uri="{C3380CC4-5D6E-409C-BE32-E72D297353CC}">
              <c16:uniqueId val="{00000002-9AC8-4EC1-9FA9-2ABCB7656060}"/>
            </c:ext>
          </c:extLst>
        </c:ser>
        <c:ser>
          <c:idx val="3"/>
          <c:order val="3"/>
          <c:tx>
            <c:strRef>
              <c:f>'Aug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estimates'!$D$22:$H$22</c:f>
              <c:numCache>
                <c:formatCode>#,##0</c:formatCode>
                <c:ptCount val="5"/>
                <c:pt idx="0">
                  <c:v>-4756.9032258064517</c:v>
                </c:pt>
                <c:pt idx="1">
                  <c:v>5780.5974238709659</c:v>
                </c:pt>
                <c:pt idx="2">
                  <c:v>-747.51612903225805</c:v>
                </c:pt>
                <c:pt idx="3">
                  <c:v>-467.96774193548384</c:v>
                </c:pt>
                <c:pt idx="4">
                  <c:v>646.38709677419354</c:v>
                </c:pt>
              </c:numCache>
            </c:numRef>
          </c:val>
          <c:smooth val="0"/>
          <c:extLst>
            <c:ext xmlns:c16="http://schemas.microsoft.com/office/drawing/2014/chart" uri="{C3380CC4-5D6E-409C-BE32-E72D297353CC}">
              <c16:uniqueId val="{00000003-9AC8-4EC1-9FA9-2ABCB7656060}"/>
            </c:ext>
          </c:extLst>
        </c:ser>
        <c:ser>
          <c:idx val="4"/>
          <c:order val="4"/>
          <c:tx>
            <c:strRef>
              <c:f>'Aug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estimates'!$D$26:$H$26</c:f>
              <c:numCache>
                <c:formatCode>#,##0</c:formatCode>
                <c:ptCount val="5"/>
                <c:pt idx="0">
                  <c:v>-5115</c:v>
                </c:pt>
                <c:pt idx="1">
                  <c:v>5669.1338800000003</c:v>
                </c:pt>
                <c:pt idx="2">
                  <c:v>-1082</c:v>
                </c:pt>
                <c:pt idx="3">
                  <c:v>38</c:v>
                </c:pt>
                <c:pt idx="4">
                  <c:v>366</c:v>
                </c:pt>
              </c:numCache>
            </c:numRef>
          </c:val>
          <c:smooth val="0"/>
          <c:extLst>
            <c:ext xmlns:c16="http://schemas.microsoft.com/office/drawing/2014/chart" uri="{C3380CC4-5D6E-409C-BE32-E72D297353CC}">
              <c16:uniqueId val="{00000004-9AC8-4EC1-9FA9-2ABCB7656060}"/>
            </c:ext>
          </c:extLst>
        </c:ser>
        <c:ser>
          <c:idx val="5"/>
          <c:order val="5"/>
          <c:tx>
            <c:strRef>
              <c:f>'Aug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estimates'!$D$15:$H$15</c:f>
              <c:numCache>
                <c:formatCode>#,##0</c:formatCode>
                <c:ptCount val="5"/>
                <c:pt idx="0">
                  <c:v>10477</c:v>
                </c:pt>
                <c:pt idx="1">
                  <c:v>10280.179050000001</c:v>
                </c:pt>
                <c:pt idx="2">
                  <c:v>11396</c:v>
                </c:pt>
                <c:pt idx="3">
                  <c:v>229</c:v>
                </c:pt>
                <c:pt idx="4">
                  <c:v>12425</c:v>
                </c:pt>
              </c:numCache>
            </c:numRef>
          </c:val>
          <c:smooth val="0"/>
          <c:extLst>
            <c:ext xmlns:c16="http://schemas.microsoft.com/office/drawing/2014/chart" uri="{C3380CC4-5D6E-409C-BE32-E72D297353CC}">
              <c16:uniqueId val="{00000005-9AC8-4EC1-9FA9-2ABCB7656060}"/>
            </c:ext>
          </c:extLst>
        </c:ser>
        <c:ser>
          <c:idx val="10"/>
          <c:order val="6"/>
          <c:tx>
            <c:strRef>
              <c:f>'Aug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estimates'!$D$16:$H$16</c:f>
              <c:numCache>
                <c:formatCode>#,##0</c:formatCode>
                <c:ptCount val="5"/>
                <c:pt idx="0">
                  <c:v>7693.5</c:v>
                </c:pt>
                <c:pt idx="1">
                  <c:v>8268.1579349999993</c:v>
                </c:pt>
                <c:pt idx="2">
                  <c:v>4980.5</c:v>
                </c:pt>
                <c:pt idx="3">
                  <c:v>111</c:v>
                </c:pt>
                <c:pt idx="4">
                  <c:v>4173.5</c:v>
                </c:pt>
              </c:numCache>
            </c:numRef>
          </c:val>
          <c:smooth val="0"/>
          <c:extLst>
            <c:ext xmlns:c16="http://schemas.microsoft.com/office/drawing/2014/chart" uri="{C3380CC4-5D6E-409C-BE32-E72D297353CC}">
              <c16:uniqueId val="{00000006-9AC8-4EC1-9FA9-2ABCB7656060}"/>
            </c:ext>
          </c:extLst>
        </c:ser>
        <c:ser>
          <c:idx val="11"/>
          <c:order val="7"/>
          <c:tx>
            <c:strRef>
              <c:f>'Aug 23 Published MOS estimates'!$C$17</c:f>
              <c:strCache>
                <c:ptCount val="1"/>
                <c:pt idx="0">
                  <c:v>75%</c:v>
                </c:pt>
              </c:strCache>
            </c:strRef>
          </c:tx>
          <c:spPr>
            <a:ln w="28575">
              <a:noFill/>
            </a:ln>
          </c:spPr>
          <c:marker>
            <c:symbol val="none"/>
          </c:marker>
          <c:cat>
            <c:strRef>
              <c:f>'Aug 23 Published MOS estimates'!$D$4:$H$4</c:f>
              <c:strCache>
                <c:ptCount val="5"/>
                <c:pt idx="0">
                  <c:v>Sydney MSP</c:v>
                </c:pt>
                <c:pt idx="1">
                  <c:v>Sydney EGP</c:v>
                </c:pt>
                <c:pt idx="2">
                  <c:v>Adelaide MAP</c:v>
                </c:pt>
                <c:pt idx="3">
                  <c:v>Adelaide SEAGas</c:v>
                </c:pt>
                <c:pt idx="4">
                  <c:v>Brisbane RBP</c:v>
                </c:pt>
              </c:strCache>
            </c:strRef>
          </c:cat>
          <c:val>
            <c:numRef>
              <c:f>'Aug 23 Published MOS estimates'!$D$17:$H$17</c:f>
              <c:numCache>
                <c:formatCode>#,##0</c:formatCode>
                <c:ptCount val="5"/>
                <c:pt idx="0">
                  <c:v>237.5</c:v>
                </c:pt>
                <c:pt idx="1">
                  <c:v>6538.6685950000001</c:v>
                </c:pt>
                <c:pt idx="2">
                  <c:v>1013.5</c:v>
                </c:pt>
                <c:pt idx="3">
                  <c:v>60</c:v>
                </c:pt>
                <c:pt idx="4">
                  <c:v>1607.5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'Aug 23 Published MOS estimates'!$K$4</c:f>
              <c:strCache>
                <c:ptCount val="1"/>
                <c:pt idx="0">
                  <c:v>Sydney MSP</c:v>
                </c:pt>
              </c:strCache>
            </c:strRef>
          </c:tx>
          <c:spPr>
            <a:ln w="25400">
              <a:solidFill>
                <a:srgbClr val="00FFFF"/>
              </a:solidFill>
              <a:prstDash val="solid"/>
            </a:ln>
          </c:spPr>
          <c:marker>
            <c:symbol val="none"/>
          </c:marker>
          <c:val>
            <c:numRef>
              <c:f>'Aug 23 Published MOS estimates'!$K$5:$K$35</c:f>
              <c:numCache>
                <c:formatCode>#,##0</c:formatCode>
                <c:ptCount val="31"/>
                <c:pt idx="0">
                  <c:v>10477</c:v>
                </c:pt>
                <c:pt idx="1">
                  <c:v>8371</c:v>
                </c:pt>
                <c:pt idx="2">
                  <c:v>7016</c:v>
                </c:pt>
                <c:pt idx="3">
                  <c:v>4334</c:v>
                </c:pt>
                <c:pt idx="4">
                  <c:v>3821</c:v>
                </c:pt>
                <c:pt idx="5">
                  <c:v>3257</c:v>
                </c:pt>
                <c:pt idx="6">
                  <c:v>1991</c:v>
                </c:pt>
                <c:pt idx="7">
                  <c:v>974</c:v>
                </c:pt>
                <c:pt idx="8">
                  <c:v>-499</c:v>
                </c:pt>
                <c:pt idx="9">
                  <c:v>-1140</c:v>
                </c:pt>
                <c:pt idx="10">
                  <c:v>-1748</c:v>
                </c:pt>
                <c:pt idx="11">
                  <c:v>-2509</c:v>
                </c:pt>
                <c:pt idx="12">
                  <c:v>-3232</c:v>
                </c:pt>
                <c:pt idx="13">
                  <c:v>-3779</c:v>
                </c:pt>
                <c:pt idx="14">
                  <c:v>-4755</c:v>
                </c:pt>
                <c:pt idx="15">
                  <c:v>-5115</c:v>
                </c:pt>
                <c:pt idx="16">
                  <c:v>-5494</c:v>
                </c:pt>
                <c:pt idx="17">
                  <c:v>-5921</c:v>
                </c:pt>
                <c:pt idx="18">
                  <c:v>-6771</c:v>
                </c:pt>
                <c:pt idx="19">
                  <c:v>-7576</c:v>
                </c:pt>
                <c:pt idx="20">
                  <c:v>-8286</c:v>
                </c:pt>
                <c:pt idx="21">
                  <c:v>-9210</c:v>
                </c:pt>
                <c:pt idx="22">
                  <c:v>-9863</c:v>
                </c:pt>
                <c:pt idx="23">
                  <c:v>-11374</c:v>
                </c:pt>
                <c:pt idx="24">
                  <c:v>-12204</c:v>
                </c:pt>
                <c:pt idx="25">
                  <c:v>-12808</c:v>
                </c:pt>
                <c:pt idx="26">
                  <c:v>-13492</c:v>
                </c:pt>
                <c:pt idx="27">
                  <c:v>-13739</c:v>
                </c:pt>
                <c:pt idx="28">
                  <c:v>-14991</c:v>
                </c:pt>
                <c:pt idx="29">
                  <c:v>-15452</c:v>
                </c:pt>
                <c:pt idx="30">
                  <c:v>-17747</c:v>
                </c:pt>
              </c:numCache>
            </c:numRef>
          </c:val>
          <c:smooth val="1"/>
          <c:extLst>
            <c:ext xmlns:c16="http://schemas.microsoft.com/office/drawing/2014/chart" uri="{C3380CC4-5D6E-409C-BE32-E72D297353CC}">
              <c16:uniqueId val="{00000000-CDB6-4FC8-BF53-AE743684EB0D}"/>
            </c:ext>
          </c:extLst>
        </c:ser>
        <c:ser>
          <c:idx val="1"/>
          <c:order val="1"/>
          <c:tx>
            <c:strRef>
              <c:f>'Aug 23 Published MOS estimates'!$L$4</c:f>
              <c:strCache>
                <c:ptCount val="1"/>
                <c:pt idx="0">
                  <c:v>Sydney EGP</c:v>
                </c:pt>
              </c:strCache>
            </c:strRef>
          </c:tx>
          <c:spPr>
            <a:ln w="25400">
              <a:solidFill>
                <a:srgbClr val="0000FF"/>
              </a:solidFill>
              <a:prstDash val="solid"/>
            </a:ln>
          </c:spPr>
          <c:marker>
            <c:symbol val="none"/>
          </c:marker>
          <c:val>
            <c:numRef>
              <c:f>'Aug 23 Published MOS estimates'!$L$5:$L$35</c:f>
              <c:numCache>
                <c:formatCode>#,##0</c:formatCode>
                <c:ptCount val="31"/>
                <c:pt idx="0">
                  <c:v>10280.179050000001</c:v>
                </c:pt>
                <c:pt idx="1">
                  <c:v>8501.09058</c:v>
                </c:pt>
                <c:pt idx="2">
                  <c:v>8035.2252900000003</c:v>
                </c:pt>
                <c:pt idx="3">
                  <c:v>7648.0003500000003</c:v>
                </c:pt>
                <c:pt idx="4">
                  <c:v>7349.9020099999998</c:v>
                </c:pt>
                <c:pt idx="5">
                  <c:v>7132.7831900000001</c:v>
                </c:pt>
                <c:pt idx="6">
                  <c:v>6861.6067499999999</c:v>
                </c:pt>
                <c:pt idx="7">
                  <c:v>6647.0096899999999</c:v>
                </c:pt>
                <c:pt idx="8">
                  <c:v>6430.3275000000003</c:v>
                </c:pt>
                <c:pt idx="9">
                  <c:v>6333.1508899999999</c:v>
                </c:pt>
                <c:pt idx="10">
                  <c:v>6186.2104799999997</c:v>
                </c:pt>
                <c:pt idx="11">
                  <c:v>6078.5646200000001</c:v>
                </c:pt>
                <c:pt idx="12">
                  <c:v>6025.8261599999996</c:v>
                </c:pt>
                <c:pt idx="13">
                  <c:v>5861.6628899999996</c:v>
                </c:pt>
                <c:pt idx="14">
                  <c:v>5773.8887000000004</c:v>
                </c:pt>
                <c:pt idx="15">
                  <c:v>5669.1338800000003</c:v>
                </c:pt>
                <c:pt idx="16">
                  <c:v>5524.8646099999996</c:v>
                </c:pt>
                <c:pt idx="17">
                  <c:v>5456.3180700000003</c:v>
                </c:pt>
                <c:pt idx="18">
                  <c:v>5368.2639099999997</c:v>
                </c:pt>
                <c:pt idx="19">
                  <c:v>5295.9222499999996</c:v>
                </c:pt>
                <c:pt idx="20">
                  <c:v>5203.9998400000004</c:v>
                </c:pt>
                <c:pt idx="21">
                  <c:v>5024.1448899999996</c:v>
                </c:pt>
                <c:pt idx="22">
                  <c:v>4861.4630500000003</c:v>
                </c:pt>
                <c:pt idx="23">
                  <c:v>4721.7759800000003</c:v>
                </c:pt>
                <c:pt idx="24">
                  <c:v>4552.5783199999996</c:v>
                </c:pt>
                <c:pt idx="25">
                  <c:v>4388.0059000000001</c:v>
                </c:pt>
                <c:pt idx="26">
                  <c:v>4310.2696900000001</c:v>
                </c:pt>
                <c:pt idx="27">
                  <c:v>4235.0087000000003</c:v>
                </c:pt>
                <c:pt idx="28">
                  <c:v>4122.5619299999998</c:v>
                </c:pt>
                <c:pt idx="29">
                  <c:v>3958.2904600000002</c:v>
                </c:pt>
                <c:pt idx="30">
                  <c:v>1360.4905100000001</c:v>
                </c:pt>
              </c:numCache>
            </c:numRef>
          </c:val>
          <c:smooth val="1"/>
          <c:extLst>
            <c:ext xmlns:c16="http://schemas.microsoft.com/office/drawing/2014/chart" uri="{C3380CC4-5D6E-409C-BE32-E72D297353CC}">
              <c16:uniqueId val="{00000001-CDB6-4FC8-BF53-AE743684EB0D}"/>
            </c:ext>
          </c:extLst>
        </c:ser>
        <c:ser>
          <c:idx val="2"/>
          <c:order val="2"/>
          <c:tx>
            <c:strRef>
              <c:f>'Aug 23 Published MOS estimates'!$M$4</c:f>
              <c:strCache>
                <c:ptCount val="1"/>
                <c:pt idx="0">
                  <c:v>Adelaide MAP</c:v>
                </c:pt>
              </c:strCache>
            </c:strRef>
          </c:tx>
          <c:spPr>
            <a:ln w="25400">
              <a:solidFill>
                <a:srgbClr val="FFC322"/>
              </a:solidFill>
              <a:prstDash val="solid"/>
            </a:ln>
          </c:spPr>
          <c:marker>
            <c:symbol val="none"/>
          </c:marker>
          <c:val>
            <c:numRef>
              <c:f>'Aug 23 Published MOS estimates'!$M$5:$M$35</c:f>
              <c:numCache>
                <c:formatCode>#,##0</c:formatCode>
                <c:ptCount val="31"/>
                <c:pt idx="0">
                  <c:v>11396</c:v>
                </c:pt>
                <c:pt idx="1">
                  <c:v>5385</c:v>
                </c:pt>
                <c:pt idx="2">
                  <c:v>4576</c:v>
                </c:pt>
                <c:pt idx="3">
                  <c:v>3226</c:v>
                </c:pt>
                <c:pt idx="4">
                  <c:v>2804</c:v>
                </c:pt>
                <c:pt idx="5">
                  <c:v>2183</c:v>
                </c:pt>
                <c:pt idx="6">
                  <c:v>1621</c:v>
                </c:pt>
                <c:pt idx="7">
                  <c:v>1310</c:v>
                </c:pt>
                <c:pt idx="8">
                  <c:v>717</c:v>
                </c:pt>
                <c:pt idx="9">
                  <c:v>559</c:v>
                </c:pt>
                <c:pt idx="10">
                  <c:v>342</c:v>
                </c:pt>
                <c:pt idx="11">
                  <c:v>-84</c:v>
                </c:pt>
                <c:pt idx="12">
                  <c:v>-301</c:v>
                </c:pt>
                <c:pt idx="13">
                  <c:v>-576</c:v>
                </c:pt>
                <c:pt idx="14">
                  <c:v>-733</c:v>
                </c:pt>
                <c:pt idx="15">
                  <c:v>-1082</c:v>
                </c:pt>
                <c:pt idx="16">
                  <c:v>-1215</c:v>
                </c:pt>
                <c:pt idx="17">
                  <c:v>-1399</c:v>
                </c:pt>
                <c:pt idx="18">
                  <c:v>-1575</c:v>
                </c:pt>
                <c:pt idx="19">
                  <c:v>-1931</c:v>
                </c:pt>
                <c:pt idx="20">
                  <c:v>-2236</c:v>
                </c:pt>
                <c:pt idx="21">
                  <c:v>-2435</c:v>
                </c:pt>
                <c:pt idx="22">
                  <c:v>-2833</c:v>
                </c:pt>
                <c:pt idx="23">
                  <c:v>-3059</c:v>
                </c:pt>
                <c:pt idx="24">
                  <c:v>-3370</c:v>
                </c:pt>
                <c:pt idx="25">
                  <c:v>-3923</c:v>
                </c:pt>
                <c:pt idx="26">
                  <c:v>-4270</c:v>
                </c:pt>
                <c:pt idx="27">
                  <c:v>-4926</c:v>
                </c:pt>
                <c:pt idx="28">
                  <c:v>-5586</c:v>
                </c:pt>
                <c:pt idx="29">
                  <c:v>-6783</c:v>
                </c:pt>
                <c:pt idx="30">
                  <c:v>-8975</c:v>
                </c:pt>
              </c:numCache>
            </c:numRef>
          </c:val>
          <c:smooth val="1"/>
          <c:extLst>
            <c:ext xmlns:c16="http://schemas.microsoft.com/office/drawing/2014/chart" uri="{C3380CC4-5D6E-409C-BE32-E72D297353CC}">
              <c16:uniqueId val="{00000002-CDB6-4FC8-BF53-AE743684EB0D}"/>
            </c:ext>
          </c:extLst>
        </c:ser>
        <c:ser>
          <c:idx val="3"/>
          <c:order val="3"/>
          <c:tx>
            <c:strRef>
              <c:f>'Aug 23 Published MOS estimates'!$N$4</c:f>
              <c:strCache>
                <c:ptCount val="1"/>
                <c:pt idx="0">
                  <c:v>Adelaide SEAGas</c:v>
                </c:pt>
              </c:strCache>
            </c:strRef>
          </c:tx>
          <c:spPr>
            <a:ln w="25400">
              <a:solidFill>
                <a:srgbClr val="FF6600"/>
              </a:solidFill>
              <a:prstDash val="solid"/>
            </a:ln>
          </c:spPr>
          <c:marker>
            <c:symbol val="none"/>
          </c:marker>
          <c:val>
            <c:numRef>
              <c:f>'Aug 23 Published MOS estimates'!$N$5:$N$35</c:f>
              <c:numCache>
                <c:formatCode>#,##0</c:formatCode>
                <c:ptCount val="31"/>
                <c:pt idx="0">
                  <c:v>229</c:v>
                </c:pt>
                <c:pt idx="1">
                  <c:v>115</c:v>
                </c:pt>
                <c:pt idx="2">
                  <c:v>107</c:v>
                </c:pt>
                <c:pt idx="3">
                  <c:v>101</c:v>
                </c:pt>
                <c:pt idx="4">
                  <c:v>73</c:v>
                </c:pt>
                <c:pt idx="5">
                  <c:v>66</c:v>
                </c:pt>
                <c:pt idx="6">
                  <c:v>65</c:v>
                </c:pt>
                <c:pt idx="7">
                  <c:v>61</c:v>
                </c:pt>
                <c:pt idx="8">
                  <c:v>59</c:v>
                </c:pt>
                <c:pt idx="9">
                  <c:v>58</c:v>
                </c:pt>
                <c:pt idx="10">
                  <c:v>57</c:v>
                </c:pt>
                <c:pt idx="11">
                  <c:v>56</c:v>
                </c:pt>
                <c:pt idx="12">
                  <c:v>52</c:v>
                </c:pt>
                <c:pt idx="13">
                  <c:v>48</c:v>
                </c:pt>
                <c:pt idx="14">
                  <c:v>42</c:v>
                </c:pt>
                <c:pt idx="15">
                  <c:v>38</c:v>
                </c:pt>
                <c:pt idx="16">
                  <c:v>33</c:v>
                </c:pt>
                <c:pt idx="17">
                  <c:v>32</c:v>
                </c:pt>
                <c:pt idx="18">
                  <c:v>27</c:v>
                </c:pt>
                <c:pt idx="19">
                  <c:v>19</c:v>
                </c:pt>
                <c:pt idx="20">
                  <c:v>7</c:v>
                </c:pt>
                <c:pt idx="21">
                  <c:v>0</c:v>
                </c:pt>
                <c:pt idx="22">
                  <c:v>0</c:v>
                </c:pt>
                <c:pt idx="23">
                  <c:v>-76</c:v>
                </c:pt>
                <c:pt idx="24">
                  <c:v>-142</c:v>
                </c:pt>
                <c:pt idx="25">
                  <c:v>-199</c:v>
                </c:pt>
                <c:pt idx="26">
                  <c:v>-266</c:v>
                </c:pt>
                <c:pt idx="27">
                  <c:v>-853</c:v>
                </c:pt>
                <c:pt idx="28">
                  <c:v>-1882</c:v>
                </c:pt>
                <c:pt idx="29">
                  <c:v>-2495</c:v>
                </c:pt>
                <c:pt idx="30">
                  <c:v>-9939</c:v>
                </c:pt>
              </c:numCache>
            </c:numRef>
          </c:val>
          <c:smooth val="1"/>
          <c:extLst>
            <c:ext xmlns:c16="http://schemas.microsoft.com/office/drawing/2014/chart" uri="{C3380CC4-5D6E-409C-BE32-E72D297353CC}">
              <c16:uniqueId val="{00000003-CDB6-4FC8-BF53-AE743684EB0D}"/>
            </c:ext>
          </c:extLst>
        </c:ser>
        <c:ser>
          <c:idx val="4"/>
          <c:order val="4"/>
          <c:tx>
            <c:strRef>
              <c:f>'Aug 23 Published MOS estimates'!$O$4</c:f>
              <c:strCache>
                <c:ptCount val="1"/>
                <c:pt idx="0">
                  <c:v>Brisbane RBP</c:v>
                </c:pt>
              </c:strCache>
            </c:strRef>
          </c:tx>
          <c:marker>
            <c:symbol val="none"/>
          </c:marker>
          <c:val>
            <c:numRef>
              <c:f>'Aug 23 Published MOS estimates'!$O$5:$O$35</c:f>
              <c:numCache>
                <c:formatCode>#,##0</c:formatCode>
                <c:ptCount val="31"/>
                <c:pt idx="0">
                  <c:v>12425</c:v>
                </c:pt>
                <c:pt idx="1">
                  <c:v>4566</c:v>
                </c:pt>
                <c:pt idx="2">
                  <c:v>3781</c:v>
                </c:pt>
                <c:pt idx="3">
                  <c:v>3500</c:v>
                </c:pt>
                <c:pt idx="4">
                  <c:v>2897</c:v>
                </c:pt>
                <c:pt idx="5">
                  <c:v>2612</c:v>
                </c:pt>
                <c:pt idx="6">
                  <c:v>2133</c:v>
                </c:pt>
                <c:pt idx="7">
                  <c:v>1722</c:v>
                </c:pt>
                <c:pt idx="8">
                  <c:v>1493</c:v>
                </c:pt>
                <c:pt idx="9">
                  <c:v>1244</c:v>
                </c:pt>
                <c:pt idx="10">
                  <c:v>1094</c:v>
                </c:pt>
                <c:pt idx="11">
                  <c:v>941</c:v>
                </c:pt>
                <c:pt idx="12">
                  <c:v>781</c:v>
                </c:pt>
                <c:pt idx="13">
                  <c:v>653</c:v>
                </c:pt>
                <c:pt idx="14">
                  <c:v>483</c:v>
                </c:pt>
                <c:pt idx="15">
                  <c:v>366</c:v>
                </c:pt>
                <c:pt idx="16">
                  <c:v>275</c:v>
                </c:pt>
                <c:pt idx="17">
                  <c:v>141</c:v>
                </c:pt>
                <c:pt idx="18">
                  <c:v>28</c:v>
                </c:pt>
                <c:pt idx="19">
                  <c:v>-243</c:v>
                </c:pt>
                <c:pt idx="20">
                  <c:v>-422</c:v>
                </c:pt>
                <c:pt idx="21">
                  <c:v>-631</c:v>
                </c:pt>
                <c:pt idx="22">
                  <c:v>-797</c:v>
                </c:pt>
                <c:pt idx="23">
                  <c:v>-1034</c:v>
                </c:pt>
                <c:pt idx="24">
                  <c:v>-1331</c:v>
                </c:pt>
                <c:pt idx="25">
                  <c:v>-1498</c:v>
                </c:pt>
                <c:pt idx="26">
                  <c:v>-1672</c:v>
                </c:pt>
                <c:pt idx="27">
                  <c:v>-2172</c:v>
                </c:pt>
                <c:pt idx="28">
                  <c:v>-2406</c:v>
                </c:pt>
                <c:pt idx="29">
                  <c:v>-3306</c:v>
                </c:pt>
                <c:pt idx="30">
                  <c:v>-5585</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March 2023, April 2023 and May 2023.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March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April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May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3.2" zeroHeight="1" x14ac:dyDescent="0.25"/>
  <cols>
    <col min="1" max="10" width="9.109375" customWidth="1"/>
    <col min="11" max="16384" width="9.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3" zoomScale="90" zoomScaleNormal="90" workbookViewId="0">
      <selection activeCell="A65" sqref="A65:XFD1048576"/>
    </sheetView>
  </sheetViews>
  <sheetFormatPr defaultColWidth="0" defaultRowHeight="13.2" zeroHeight="1" x14ac:dyDescent="0.25"/>
  <cols>
    <col min="1" max="10" width="9.109375" customWidth="1"/>
    <col min="11" max="16384" width="9.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6"/>
  <sheetViews>
    <sheetView tabSelected="1" zoomScale="85" zoomScaleNormal="85" workbookViewId="0">
      <selection activeCell="I2" sqref="I2"/>
    </sheetView>
  </sheetViews>
  <sheetFormatPr defaultColWidth="9.109375" defaultRowHeight="11.4" x14ac:dyDescent="0.2"/>
  <cols>
    <col min="1" max="1" width="2.44140625" style="1" customWidth="1"/>
    <col min="2" max="2" width="2.5546875" style="1" customWidth="1"/>
    <col min="3" max="3" width="14.5546875" style="1" customWidth="1"/>
    <col min="4" max="4" width="11" style="1" bestFit="1" customWidth="1"/>
    <col min="5" max="5" width="10.88671875" style="1" bestFit="1" customWidth="1"/>
    <col min="6" max="6" width="12.109375" style="1" bestFit="1" customWidth="1"/>
    <col min="7" max="7" width="15.109375" style="1" bestFit="1" customWidth="1"/>
    <col min="8" max="8" width="12.109375" style="1" bestFit="1" customWidth="1"/>
    <col min="9" max="9" width="4.109375" style="1" customWidth="1"/>
    <col min="10" max="15" width="8.6640625" style="1" customWidth="1"/>
    <col min="16" max="16" width="2.5546875" style="1" customWidth="1"/>
    <col min="17" max="17" width="18.33203125" style="1" customWidth="1"/>
    <col min="18" max="22" width="9.109375" style="1"/>
    <col min="23" max="23" width="3.5546875" style="1" customWidth="1"/>
    <col min="24" max="24" width="15.88671875" style="14" bestFit="1" customWidth="1"/>
    <col min="25" max="26" width="6.5546875" style="14" bestFit="1" customWidth="1"/>
    <col min="27" max="27" width="7.88671875" style="14" bestFit="1" customWidth="1"/>
    <col min="28" max="28" width="8" style="14" bestFit="1" customWidth="1"/>
    <col min="29" max="16384" width="9.109375" style="1"/>
  </cols>
  <sheetData>
    <row r="2" spans="2:31" ht="12" x14ac:dyDescent="0.25">
      <c r="C2" s="64" t="s">
        <v>24</v>
      </c>
      <c r="D2" s="64"/>
      <c r="E2" s="64"/>
      <c r="F2" s="64"/>
      <c r="G2" s="64"/>
      <c r="H2" s="64"/>
    </row>
    <row r="3" spans="2:31" ht="29.25" customHeight="1" x14ac:dyDescent="0.25">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22.8"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3.2" x14ac:dyDescent="0.25">
      <c r="C5" s="40" t="s">
        <v>12</v>
      </c>
      <c r="D5" s="39">
        <f>MAX(0,K5:K35)</f>
        <v>18508</v>
      </c>
      <c r="E5" s="39">
        <f>MAX(0,L5:L35)</f>
        <v>15142.657359999999</v>
      </c>
      <c r="F5" s="39">
        <f>MAX(0,M5:M35)</f>
        <v>15569</v>
      </c>
      <c r="G5" s="39">
        <f>MAX(0,N5:N35)</f>
        <v>333</v>
      </c>
      <c r="H5" s="39">
        <f>MAX(0,O5:O35)</f>
        <v>6965</v>
      </c>
      <c r="I5" s="1">
        <v>1</v>
      </c>
      <c r="J5" s="42">
        <v>1</v>
      </c>
      <c r="K5" s="18">
        <v>18508</v>
      </c>
      <c r="L5" s="18">
        <v>15142.657359999999</v>
      </c>
      <c r="M5" s="18">
        <v>15569</v>
      </c>
      <c r="N5" s="18">
        <v>333</v>
      </c>
      <c r="O5" s="33">
        <v>6965</v>
      </c>
      <c r="AC5"/>
      <c r="AD5" s="2"/>
      <c r="AE5" s="6"/>
    </row>
    <row r="6" spans="2:31" ht="13.2" x14ac:dyDescent="0.25">
      <c r="B6" s="41"/>
      <c r="C6" s="40" t="s">
        <v>13</v>
      </c>
      <c r="D6" s="39">
        <f>MAX(0,-MIN(K5:K35))</f>
        <v>37767</v>
      </c>
      <c r="E6" s="39">
        <f>MAX(0,-MIN(L5:L35))</f>
        <v>0</v>
      </c>
      <c r="F6" s="39">
        <f>MAX(0,-MIN(M5:M35))</f>
        <v>11642</v>
      </c>
      <c r="G6" s="39">
        <f>MAX(0,-MIN(N5:N35))</f>
        <v>6564</v>
      </c>
      <c r="H6" s="39">
        <f>MAX(0,-MIN(O5:O35))</f>
        <v>9692</v>
      </c>
      <c r="I6" s="1">
        <v>2</v>
      </c>
      <c r="J6" s="43">
        <v>1</v>
      </c>
      <c r="K6" s="18">
        <v>11730</v>
      </c>
      <c r="L6" s="18">
        <v>11918.223470000001</v>
      </c>
      <c r="M6" s="18">
        <v>7407</v>
      </c>
      <c r="N6" s="18">
        <v>130</v>
      </c>
      <c r="O6" s="35">
        <v>5017</v>
      </c>
      <c r="AC6"/>
      <c r="AD6" s="2"/>
    </row>
    <row r="7" spans="2:31" ht="13.2" x14ac:dyDescent="0.25">
      <c r="I7" s="1">
        <v>3</v>
      </c>
      <c r="J7" s="43">
        <v>1</v>
      </c>
      <c r="K7" s="18">
        <v>8691</v>
      </c>
      <c r="L7" s="18">
        <v>10622.5119</v>
      </c>
      <c r="M7" s="18">
        <v>4526</v>
      </c>
      <c r="N7" s="18">
        <v>94</v>
      </c>
      <c r="O7" s="35">
        <v>3826</v>
      </c>
      <c r="W7" s="5"/>
      <c r="AC7"/>
      <c r="AD7" s="2"/>
    </row>
    <row r="8" spans="2:31" ht="13.2" x14ac:dyDescent="0.25">
      <c r="I8" s="1">
        <v>4</v>
      </c>
      <c r="J8" s="43">
        <v>1</v>
      </c>
      <c r="K8" s="18">
        <v>7466</v>
      </c>
      <c r="L8" s="18">
        <v>10162.476060000001</v>
      </c>
      <c r="M8" s="18">
        <v>3770</v>
      </c>
      <c r="N8" s="18">
        <v>78</v>
      </c>
      <c r="O8" s="35">
        <v>3187</v>
      </c>
      <c r="W8" s="5"/>
      <c r="AC8"/>
      <c r="AD8" s="2"/>
    </row>
    <row r="9" spans="2:31" ht="13.2" x14ac:dyDescent="0.25">
      <c r="I9" s="1">
        <v>5</v>
      </c>
      <c r="J9" s="43">
        <v>1</v>
      </c>
      <c r="K9" s="18">
        <v>4990</v>
      </c>
      <c r="L9" s="18">
        <v>9529.5883300000005</v>
      </c>
      <c r="M9" s="18">
        <v>3227</v>
      </c>
      <c r="N9" s="18">
        <v>74</v>
      </c>
      <c r="O9" s="35">
        <v>2574</v>
      </c>
      <c r="W9" s="5"/>
      <c r="AC9"/>
      <c r="AD9" s="2"/>
    </row>
    <row r="10" spans="2:31" ht="13.2" x14ac:dyDescent="0.25">
      <c r="I10" s="1">
        <v>6</v>
      </c>
      <c r="J10" s="43">
        <v>1</v>
      </c>
      <c r="K10" s="18">
        <v>2656</v>
      </c>
      <c r="L10" s="18">
        <v>8956.5242899999994</v>
      </c>
      <c r="M10" s="18">
        <v>2370</v>
      </c>
      <c r="N10" s="18">
        <v>69</v>
      </c>
      <c r="O10" s="35">
        <v>1858</v>
      </c>
      <c r="W10" s="5"/>
      <c r="AC10"/>
      <c r="AD10" s="2"/>
    </row>
    <row r="11" spans="2:31" ht="12.75" customHeight="1" x14ac:dyDescent="0.25">
      <c r="C11" s="64" t="s">
        <v>17</v>
      </c>
      <c r="D11" s="64"/>
      <c r="E11" s="64"/>
      <c r="F11" s="64"/>
      <c r="G11" s="64"/>
      <c r="H11" s="64"/>
      <c r="I11" s="1">
        <v>7</v>
      </c>
      <c r="J11" s="43">
        <v>1</v>
      </c>
      <c r="K11" s="18">
        <v>1453</v>
      </c>
      <c r="L11" s="18">
        <v>8558.4534000000003</v>
      </c>
      <c r="M11" s="18">
        <v>1635</v>
      </c>
      <c r="N11" s="18">
        <v>68</v>
      </c>
      <c r="O11" s="35">
        <v>1360</v>
      </c>
      <c r="W11" s="5"/>
      <c r="AC11"/>
      <c r="AD11" s="2"/>
    </row>
    <row r="12" spans="2:31" ht="13.2" x14ac:dyDescent="0.25">
      <c r="C12" s="64"/>
      <c r="D12" s="64"/>
      <c r="E12" s="64"/>
      <c r="F12" s="64"/>
      <c r="G12" s="64"/>
      <c r="H12" s="64"/>
      <c r="I12" s="1">
        <v>8</v>
      </c>
      <c r="J12" s="43">
        <v>1</v>
      </c>
      <c r="K12" s="18">
        <v>760</v>
      </c>
      <c r="L12" s="18">
        <v>7961.5733300000002</v>
      </c>
      <c r="M12" s="18">
        <v>998</v>
      </c>
      <c r="N12" s="18">
        <v>61</v>
      </c>
      <c r="O12" s="35">
        <v>991</v>
      </c>
      <c r="W12" s="5"/>
      <c r="AC12"/>
      <c r="AD12" s="2"/>
    </row>
    <row r="13" spans="2:31" ht="13.2" x14ac:dyDescent="0.25">
      <c r="C13" s="4"/>
      <c r="D13" s="65" t="s">
        <v>10</v>
      </c>
      <c r="E13" s="66"/>
      <c r="F13" s="66"/>
      <c r="G13" s="66"/>
      <c r="H13" s="66"/>
      <c r="I13" s="1">
        <v>9</v>
      </c>
      <c r="J13" s="43">
        <v>1</v>
      </c>
      <c r="K13" s="18">
        <v>-182</v>
      </c>
      <c r="L13" s="18">
        <v>7605.9998500000002</v>
      </c>
      <c r="M13" s="18">
        <v>540</v>
      </c>
      <c r="N13" s="18">
        <v>54</v>
      </c>
      <c r="O13" s="35">
        <v>699</v>
      </c>
      <c r="W13" s="5"/>
      <c r="AC13"/>
      <c r="AD13" s="2"/>
    </row>
    <row r="14" spans="2:31" ht="12.75" customHeight="1" x14ac:dyDescent="0.25">
      <c r="C14" s="19"/>
      <c r="D14" s="50" t="s">
        <v>7</v>
      </c>
      <c r="E14" s="51" t="s">
        <v>5</v>
      </c>
      <c r="F14" s="51" t="s">
        <v>6</v>
      </c>
      <c r="G14" s="51" t="s">
        <v>15</v>
      </c>
      <c r="H14" s="52" t="s">
        <v>14</v>
      </c>
      <c r="I14" s="1">
        <v>10</v>
      </c>
      <c r="J14" s="43">
        <v>1</v>
      </c>
      <c r="K14" s="18">
        <v>-631</v>
      </c>
      <c r="L14" s="18">
        <v>7498.5964199999999</v>
      </c>
      <c r="M14" s="18">
        <v>455</v>
      </c>
      <c r="N14" s="18">
        <v>50</v>
      </c>
      <c r="O14" s="35">
        <v>542</v>
      </c>
      <c r="W14" s="5"/>
      <c r="AC14"/>
      <c r="AD14" s="2"/>
    </row>
    <row r="15" spans="2:31" ht="12.75" customHeight="1" x14ac:dyDescent="0.25">
      <c r="C15" s="57" t="s">
        <v>0</v>
      </c>
      <c r="D15" s="31">
        <f>MAX(0,K5:K35)</f>
        <v>18508</v>
      </c>
      <c r="E15" s="32">
        <f>MAX(0,L5:L35)</f>
        <v>15142.657359999999</v>
      </c>
      <c r="F15" s="32">
        <f>MAX(0,M5:M35)</f>
        <v>15569</v>
      </c>
      <c r="G15" s="32">
        <f>MAX(0,N5:N35)</f>
        <v>333</v>
      </c>
      <c r="H15" s="33">
        <f>MAX(0,O5:O35)</f>
        <v>6965</v>
      </c>
      <c r="I15" s="1">
        <v>11</v>
      </c>
      <c r="J15" s="43">
        <v>1</v>
      </c>
      <c r="K15" s="18">
        <v>-1433</v>
      </c>
      <c r="L15" s="18">
        <v>7322.0215399999997</v>
      </c>
      <c r="M15" s="18">
        <v>-8</v>
      </c>
      <c r="N15" s="18">
        <v>49</v>
      </c>
      <c r="O15" s="35">
        <v>343</v>
      </c>
      <c r="W15" s="8"/>
      <c r="AC15"/>
      <c r="AD15" s="2"/>
    </row>
    <row r="16" spans="2:31" ht="13.2" x14ac:dyDescent="0.25">
      <c r="C16" s="58">
        <v>0.95</v>
      </c>
      <c r="D16" s="34">
        <f>PERCENTILE(K5:K35, 0.95)</f>
        <v>10362.449999999992</v>
      </c>
      <c r="E16" s="18">
        <f>PERCENTILE(L5:L35, 0.95)</f>
        <v>11335.153263499997</v>
      </c>
      <c r="F16" s="18">
        <f>PERCENTILE(M5:M35, 0.95)</f>
        <v>6110.549999999992</v>
      </c>
      <c r="G16" s="18">
        <f>PERCENTILE(N5:N35, 0.95)</f>
        <v>113.7999999999999</v>
      </c>
      <c r="H16" s="35">
        <f>PERCENTILE(O5:O35, 0.95)</f>
        <v>4481.0499999999965</v>
      </c>
      <c r="I16" s="1">
        <v>12</v>
      </c>
      <c r="J16" s="43">
        <v>1</v>
      </c>
      <c r="K16" s="18">
        <v>-2146</v>
      </c>
      <c r="L16" s="18">
        <v>7195.9395100000002</v>
      </c>
      <c r="M16" s="18">
        <v>-314</v>
      </c>
      <c r="N16" s="18">
        <v>45</v>
      </c>
      <c r="O16" s="35">
        <v>113</v>
      </c>
      <c r="W16" s="8"/>
      <c r="AC16"/>
      <c r="AD16" s="2"/>
    </row>
    <row r="17" spans="2:30" ht="13.2" x14ac:dyDescent="0.25">
      <c r="C17" s="59">
        <v>0.75</v>
      </c>
      <c r="D17" s="34">
        <f>PERCENTILE(K5:K35, 0.75)</f>
        <v>524.5</v>
      </c>
      <c r="E17" s="18">
        <f>PERCENTILE(L5:L35, 0.75)</f>
        <v>7872.6799600000004</v>
      </c>
      <c r="F17" s="18">
        <f>PERCENTILE(M5:M35, 0.75)</f>
        <v>883.5</v>
      </c>
      <c r="G17" s="18">
        <f>PERCENTILE(N5:N35, 0.75)</f>
        <v>59.25</v>
      </c>
      <c r="H17" s="35">
        <f>PERCENTILE(O5:O35, 0.75)</f>
        <v>918</v>
      </c>
      <c r="I17" s="1">
        <v>13</v>
      </c>
      <c r="J17" s="43">
        <v>1</v>
      </c>
      <c r="K17" s="18">
        <v>-2627</v>
      </c>
      <c r="L17" s="18">
        <v>7064.1442200000001</v>
      </c>
      <c r="M17" s="18">
        <v>-663</v>
      </c>
      <c r="N17" s="18">
        <v>44</v>
      </c>
      <c r="O17" s="35">
        <v>-122</v>
      </c>
      <c r="W17" s="5"/>
      <c r="AC17"/>
      <c r="AD17" s="2"/>
    </row>
    <row r="18" spans="2:30" ht="13.2" x14ac:dyDescent="0.25">
      <c r="C18" s="59">
        <v>0.5</v>
      </c>
      <c r="D18" s="34">
        <f>PERCENTILE(K5:K35, 0.5)</f>
        <v>-4109.5</v>
      </c>
      <c r="E18" s="18">
        <f t="shared" ref="E18:H18" si="0">PERCENTILE(L5:L35, 0.5)</f>
        <v>6621.4796499999993</v>
      </c>
      <c r="F18" s="18">
        <f t="shared" si="0"/>
        <v>-1247</v>
      </c>
      <c r="G18" s="18">
        <f t="shared" si="0"/>
        <v>38.5</v>
      </c>
      <c r="H18" s="35">
        <f t="shared" si="0"/>
        <v>-481.5</v>
      </c>
      <c r="I18" s="1">
        <v>14</v>
      </c>
      <c r="J18" s="43">
        <v>1</v>
      </c>
      <c r="K18" s="18">
        <v>-3045</v>
      </c>
      <c r="L18" s="18">
        <v>6804.1413499999999</v>
      </c>
      <c r="M18" s="18">
        <v>-832</v>
      </c>
      <c r="N18" s="18">
        <v>42</v>
      </c>
      <c r="O18" s="35">
        <v>-206</v>
      </c>
      <c r="W18" s="5"/>
      <c r="AC18"/>
      <c r="AD18" s="2"/>
    </row>
    <row r="19" spans="2:30" ht="13.2" x14ac:dyDescent="0.25">
      <c r="C19" s="59">
        <v>0.25</v>
      </c>
      <c r="D19" s="34">
        <f>PERCENTILE(K5:K35, 0.25)</f>
        <v>-9133</v>
      </c>
      <c r="E19" s="18">
        <f t="shared" ref="E19:H19" si="1">PERCENTILE(L5:L35, 0.25)</f>
        <v>5887.9166624999998</v>
      </c>
      <c r="F19" s="18">
        <f t="shared" si="1"/>
        <v>-3267</v>
      </c>
      <c r="G19" s="18">
        <f t="shared" si="1"/>
        <v>10</v>
      </c>
      <c r="H19" s="35">
        <f t="shared" si="1"/>
        <v>-1527.5</v>
      </c>
      <c r="I19" s="1">
        <v>15</v>
      </c>
      <c r="J19" s="43">
        <v>1</v>
      </c>
      <c r="K19" s="18">
        <v>-3734</v>
      </c>
      <c r="L19" s="18">
        <v>6685.9997599999997</v>
      </c>
      <c r="M19" s="18">
        <v>-1074</v>
      </c>
      <c r="N19" s="18">
        <v>40</v>
      </c>
      <c r="O19" s="35">
        <v>-388</v>
      </c>
      <c r="P19" s="4"/>
      <c r="W19" s="5"/>
      <c r="AC19"/>
      <c r="AD19" s="2"/>
    </row>
    <row r="20" spans="2:30" ht="13.2" x14ac:dyDescent="0.25">
      <c r="C20" s="58">
        <v>0.05</v>
      </c>
      <c r="D20" s="34">
        <f>PERCENTILE(K5:K35, 0.05)</f>
        <v>-16590.400000000001</v>
      </c>
      <c r="E20" s="18">
        <f t="shared" ref="E20:H20" si="2">PERCENTILE(L5:L35, 0.05)</f>
        <v>4645.6943929999998</v>
      </c>
      <c r="F20" s="18">
        <f t="shared" si="2"/>
        <v>-5977.05</v>
      </c>
      <c r="G20" s="18">
        <f t="shared" si="2"/>
        <v>-1514.75</v>
      </c>
      <c r="H20" s="35">
        <f t="shared" si="2"/>
        <v>-2679</v>
      </c>
      <c r="I20" s="1">
        <v>16</v>
      </c>
      <c r="J20" s="43">
        <v>1</v>
      </c>
      <c r="K20" s="18">
        <v>-4485</v>
      </c>
      <c r="L20" s="18">
        <v>6556.9595399999998</v>
      </c>
      <c r="M20" s="18">
        <v>-1420</v>
      </c>
      <c r="N20" s="18">
        <v>37</v>
      </c>
      <c r="O20" s="35">
        <v>-575</v>
      </c>
      <c r="P20" s="4"/>
      <c r="W20" s="5"/>
      <c r="AC20"/>
      <c r="AD20" s="2"/>
    </row>
    <row r="21" spans="2:30" ht="13.2" x14ac:dyDescent="0.25">
      <c r="C21" s="63" t="s">
        <v>3</v>
      </c>
      <c r="D21" s="34">
        <f>MIN(0,K5:K35)</f>
        <v>-37767</v>
      </c>
      <c r="E21" s="18">
        <f>MIN(0,L5:L35)</f>
        <v>0</v>
      </c>
      <c r="F21" s="18">
        <f>MIN(0,M5:M35)</f>
        <v>-11642</v>
      </c>
      <c r="G21" s="18">
        <f>MIN(0,N5:N35)</f>
        <v>-6564</v>
      </c>
      <c r="H21" s="35">
        <f>MIN(0,O5:O35)</f>
        <v>-9692</v>
      </c>
      <c r="I21" s="1">
        <v>17</v>
      </c>
      <c r="J21" s="43">
        <v>1</v>
      </c>
      <c r="K21" s="18">
        <v>-5286</v>
      </c>
      <c r="L21" s="18">
        <v>6408.3438399999995</v>
      </c>
      <c r="M21" s="18">
        <v>-1588</v>
      </c>
      <c r="N21" s="18">
        <v>35</v>
      </c>
      <c r="O21" s="35">
        <v>-685</v>
      </c>
      <c r="P21" s="4"/>
      <c r="W21" s="5"/>
      <c r="AC21"/>
      <c r="AD21" s="2"/>
    </row>
    <row r="22" spans="2:30" ht="13.2" x14ac:dyDescent="0.25">
      <c r="C22" s="61" t="s">
        <v>1</v>
      </c>
      <c r="D22" s="31">
        <f>AVERAGE(K5:K35)</f>
        <v>-4504.8666666666668</v>
      </c>
      <c r="E22" s="32">
        <f>AVERAGE(L5:L35)</f>
        <v>7213.7969560000001</v>
      </c>
      <c r="F22" s="32">
        <f>AVERAGE(M5:M35)</f>
        <v>-691.0333333333333</v>
      </c>
      <c r="G22" s="32">
        <f>AVERAGE(N5:N35)</f>
        <v>-305.56666666666666</v>
      </c>
      <c r="H22" s="33">
        <f>AVERAGE(O5:O35)</f>
        <v>-168.73333333333332</v>
      </c>
      <c r="I22" s="1">
        <v>18</v>
      </c>
      <c r="J22" s="43">
        <v>1</v>
      </c>
      <c r="K22" s="18">
        <v>-6917</v>
      </c>
      <c r="L22" s="18">
        <v>6319.1401500000002</v>
      </c>
      <c r="M22" s="18">
        <v>-1704</v>
      </c>
      <c r="N22" s="18">
        <v>34</v>
      </c>
      <c r="O22" s="35">
        <v>-816</v>
      </c>
      <c r="P22" s="4"/>
      <c r="W22" s="5"/>
    </row>
    <row r="23" spans="2:30" ht="13.2" x14ac:dyDescent="0.25">
      <c r="C23" s="24" t="s">
        <v>4</v>
      </c>
      <c r="D23" s="34">
        <f>STDEV(K5:K35)</f>
        <v>10318.965487888303</v>
      </c>
      <c r="E23" s="18">
        <f>STDEV(L5:L35)</f>
        <v>2423.8363598816391</v>
      </c>
      <c r="F23" s="18">
        <f>STDEV(M5:M35)</f>
        <v>4787.3117752380967</v>
      </c>
      <c r="G23" s="18">
        <f>STDEV(N5:N35)</f>
        <v>1252.8956717811009</v>
      </c>
      <c r="H23" s="35">
        <f>STDEV(O5:O35)</f>
        <v>2918.8137048599319</v>
      </c>
      <c r="I23" s="1">
        <v>19</v>
      </c>
      <c r="J23" s="43">
        <v>1</v>
      </c>
      <c r="K23" s="18">
        <v>-7567</v>
      </c>
      <c r="L23" s="18">
        <v>6257.8125399999999</v>
      </c>
      <c r="M23" s="18">
        <v>-1989</v>
      </c>
      <c r="N23" s="18">
        <v>31</v>
      </c>
      <c r="O23" s="35">
        <v>-976</v>
      </c>
      <c r="P23" s="4"/>
      <c r="Q23" s="45"/>
      <c r="R23" s="4"/>
      <c r="S23" s="4"/>
      <c r="T23" s="4"/>
      <c r="U23" s="4"/>
      <c r="W23" s="5"/>
      <c r="X23" s="15"/>
      <c r="Y23" s="15"/>
      <c r="Z23" s="15"/>
      <c r="AA23" s="16"/>
    </row>
    <row r="24" spans="2:30" ht="12.75" customHeight="1" x14ac:dyDescent="0.2">
      <c r="C24" s="25" t="s">
        <v>8</v>
      </c>
      <c r="D24" s="53">
        <f>COUNTIF(K$5:K$35,"&gt;=0")/COUNTA(K$5:K$35)</f>
        <v>0.26666666666666666</v>
      </c>
      <c r="E24" s="46">
        <f t="shared" ref="E24:G24" si="3">COUNTIF(L$5:L$35,"&gt;=0")/COUNTA(L$5:L$35)</f>
        <v>1</v>
      </c>
      <c r="F24" s="46">
        <f t="shared" si="3"/>
        <v>0.33333333333333331</v>
      </c>
      <c r="G24" s="46">
        <f t="shared" si="3"/>
        <v>0.76666666666666672</v>
      </c>
      <c r="H24" s="47">
        <f>COUNTIF(O$5:O$35,"&gt;=0")/COUNTA(O$5:O$35)</f>
        <v>0.4</v>
      </c>
      <c r="I24" s="1">
        <v>20</v>
      </c>
      <c r="J24" s="43">
        <v>1</v>
      </c>
      <c r="K24" s="18">
        <v>-7899</v>
      </c>
      <c r="L24" s="18">
        <v>6126.5820000000003</v>
      </c>
      <c r="M24" s="18">
        <v>-2240</v>
      </c>
      <c r="N24" s="18">
        <v>26</v>
      </c>
      <c r="O24" s="35">
        <v>-1222</v>
      </c>
      <c r="P24" s="4"/>
      <c r="Q24" s="64" t="s">
        <v>16</v>
      </c>
      <c r="R24" s="64"/>
      <c r="S24" s="64"/>
      <c r="T24" s="64"/>
      <c r="U24" s="64"/>
      <c r="V24" s="64"/>
      <c r="W24" s="64"/>
      <c r="X24" s="15"/>
      <c r="Y24" s="15"/>
      <c r="Z24" s="15"/>
      <c r="AA24" s="16"/>
    </row>
    <row r="25" spans="2:30" ht="12.75" customHeight="1" x14ac:dyDescent="0.2">
      <c r="C25" s="26" t="s">
        <v>9</v>
      </c>
      <c r="D25" s="54">
        <f>1-D24</f>
        <v>0.73333333333333339</v>
      </c>
      <c r="E25" s="48">
        <f>1-E24</f>
        <v>0</v>
      </c>
      <c r="F25" s="48">
        <f>1-F24</f>
        <v>0.66666666666666674</v>
      </c>
      <c r="G25" s="48">
        <f>1-G24</f>
        <v>0.23333333333333328</v>
      </c>
      <c r="H25" s="49">
        <f>1-H24</f>
        <v>0.6</v>
      </c>
      <c r="I25" s="1">
        <v>21</v>
      </c>
      <c r="J25" s="43">
        <v>1</v>
      </c>
      <c r="K25" s="18">
        <v>-8416</v>
      </c>
      <c r="L25" s="18">
        <v>6031.3441499999999</v>
      </c>
      <c r="M25" s="18">
        <v>-2371</v>
      </c>
      <c r="N25" s="18">
        <v>22</v>
      </c>
      <c r="O25" s="35">
        <v>-1296</v>
      </c>
      <c r="P25" s="4"/>
      <c r="Q25" s="64"/>
      <c r="R25" s="64"/>
      <c r="S25" s="64"/>
      <c r="T25" s="64"/>
      <c r="U25" s="64"/>
      <c r="V25" s="64"/>
      <c r="W25" s="64"/>
      <c r="X25" s="15"/>
      <c r="Y25" s="15"/>
      <c r="Z25" s="15"/>
      <c r="AA25" s="16"/>
    </row>
    <row r="26" spans="2:30" ht="13.2" x14ac:dyDescent="0.25">
      <c r="C26" s="55" t="s">
        <v>2</v>
      </c>
      <c r="D26" s="56">
        <f>MEDIAN(K5:K35)</f>
        <v>-4109.5</v>
      </c>
      <c r="E26" s="56">
        <f>MEDIAN(L5:L35)</f>
        <v>6621.4796499999993</v>
      </c>
      <c r="F26" s="56">
        <f>MEDIAN(M5:M35)</f>
        <v>-1247</v>
      </c>
      <c r="G26" s="56">
        <f>MEDIAN(N5:N35)</f>
        <v>38.5</v>
      </c>
      <c r="H26" s="56">
        <f>MEDIAN(O5:O35)</f>
        <v>-481.5</v>
      </c>
      <c r="I26" s="1">
        <v>22</v>
      </c>
      <c r="J26" s="43">
        <v>1</v>
      </c>
      <c r="K26" s="18">
        <v>-8797</v>
      </c>
      <c r="L26" s="18">
        <v>5940.5140799999999</v>
      </c>
      <c r="M26" s="18">
        <v>-2598</v>
      </c>
      <c r="N26" s="18">
        <v>19</v>
      </c>
      <c r="O26" s="35">
        <v>-1472</v>
      </c>
      <c r="P26" s="4"/>
      <c r="Q26" s="4"/>
      <c r="R26" s="4"/>
      <c r="S26" s="4"/>
      <c r="T26" s="4"/>
      <c r="U26" s="4"/>
      <c r="V26" s="5"/>
      <c r="W26" s="5"/>
      <c r="X26" s="15"/>
      <c r="Y26" s="15"/>
      <c r="Z26" s="15"/>
      <c r="AA26" s="16"/>
    </row>
    <row r="27" spans="2:30" x14ac:dyDescent="0.2">
      <c r="I27" s="1">
        <v>23</v>
      </c>
      <c r="J27" s="43">
        <v>1</v>
      </c>
      <c r="K27" s="18">
        <v>-9245</v>
      </c>
      <c r="L27" s="18">
        <v>5870.3841899999998</v>
      </c>
      <c r="M27" s="18">
        <v>-3490</v>
      </c>
      <c r="N27" s="18">
        <v>7</v>
      </c>
      <c r="O27" s="35">
        <v>-1546</v>
      </c>
      <c r="P27" s="4"/>
      <c r="Q27" s="4"/>
      <c r="R27" s="4"/>
      <c r="S27" s="4"/>
      <c r="T27" s="4"/>
      <c r="U27" s="4"/>
      <c r="V27" s="5"/>
      <c r="W27" s="5"/>
      <c r="X27" s="15"/>
      <c r="Y27" s="15"/>
      <c r="Z27" s="15"/>
      <c r="AA27" s="16"/>
    </row>
    <row r="28" spans="2:30" x14ac:dyDescent="0.2">
      <c r="C28" s="9"/>
      <c r="D28" s="9"/>
      <c r="E28" s="9"/>
      <c r="F28" s="9"/>
      <c r="G28" s="9"/>
      <c r="H28" s="9"/>
      <c r="I28" s="1">
        <v>24</v>
      </c>
      <c r="J28" s="43">
        <v>1</v>
      </c>
      <c r="K28" s="18">
        <v>-10218</v>
      </c>
      <c r="L28" s="18">
        <v>5711.4739300000001</v>
      </c>
      <c r="M28" s="18">
        <v>-3608</v>
      </c>
      <c r="N28" s="18">
        <v>-43</v>
      </c>
      <c r="O28" s="35">
        <v>-1793</v>
      </c>
      <c r="P28" s="4"/>
      <c r="X28" s="15"/>
      <c r="Y28" s="15"/>
      <c r="Z28" s="15"/>
      <c r="AA28" s="16"/>
    </row>
    <row r="29" spans="2:30" x14ac:dyDescent="0.2">
      <c r="B29" s="41"/>
      <c r="C29" s="41"/>
      <c r="I29" s="1">
        <v>25</v>
      </c>
      <c r="J29" s="43">
        <v>1</v>
      </c>
      <c r="K29" s="18">
        <v>-11132</v>
      </c>
      <c r="L29" s="18">
        <v>5552.5387899999996</v>
      </c>
      <c r="M29" s="18">
        <v>-4014</v>
      </c>
      <c r="N29" s="18">
        <v>-140</v>
      </c>
      <c r="O29" s="35">
        <v>-1894</v>
      </c>
      <c r="P29" s="4"/>
      <c r="Q29" s="4"/>
      <c r="R29" s="4"/>
      <c r="S29" s="4"/>
      <c r="T29" s="4"/>
      <c r="U29" s="4"/>
      <c r="V29" s="5"/>
      <c r="W29" s="5"/>
      <c r="X29" s="15"/>
      <c r="Y29" s="15"/>
      <c r="Z29" s="15"/>
      <c r="AA29" s="16"/>
    </row>
    <row r="30" spans="2:30" x14ac:dyDescent="0.2">
      <c r="B30" s="41"/>
      <c r="C30" s="41"/>
      <c r="I30" s="1">
        <v>26</v>
      </c>
      <c r="J30" s="43">
        <v>1</v>
      </c>
      <c r="K30" s="18">
        <v>-12305</v>
      </c>
      <c r="L30" s="18">
        <v>5274.2919300000003</v>
      </c>
      <c r="M30" s="18">
        <v>-4753</v>
      </c>
      <c r="N30" s="18">
        <v>-313</v>
      </c>
      <c r="O30" s="35">
        <v>-2219</v>
      </c>
      <c r="P30" s="4"/>
      <c r="Q30" s="4"/>
      <c r="R30" s="4"/>
      <c r="S30" s="4"/>
      <c r="T30" s="4"/>
      <c r="U30" s="4"/>
      <c r="V30" s="5"/>
      <c r="W30" s="5"/>
      <c r="X30" s="15"/>
      <c r="Y30" s="15"/>
      <c r="Z30" s="15"/>
      <c r="AA30" s="16"/>
    </row>
    <row r="31" spans="2:30" x14ac:dyDescent="0.2">
      <c r="B31" s="41"/>
      <c r="C31" s="41"/>
      <c r="I31" s="1">
        <v>27</v>
      </c>
      <c r="J31" s="43">
        <v>1</v>
      </c>
      <c r="K31" s="18">
        <v>-14554</v>
      </c>
      <c r="L31" s="18">
        <v>5093.9537099999998</v>
      </c>
      <c r="M31" s="18">
        <v>-5031</v>
      </c>
      <c r="N31" s="18">
        <v>-582</v>
      </c>
      <c r="O31" s="35">
        <v>-2321</v>
      </c>
      <c r="P31" s="4"/>
      <c r="Q31" s="4"/>
      <c r="R31" s="4"/>
      <c r="S31" s="4"/>
      <c r="T31" s="4"/>
      <c r="U31" s="4"/>
      <c r="V31" s="5"/>
      <c r="W31" s="5"/>
      <c r="X31" s="15"/>
      <c r="Y31" s="15"/>
      <c r="Z31" s="15"/>
      <c r="AA31" s="16"/>
    </row>
    <row r="32" spans="2:30" x14ac:dyDescent="0.2">
      <c r="B32" s="41"/>
      <c r="C32" s="41"/>
      <c r="I32" s="1">
        <v>28</v>
      </c>
      <c r="J32" s="43">
        <v>1</v>
      </c>
      <c r="K32" s="18">
        <v>-15673</v>
      </c>
      <c r="L32" s="18">
        <v>4802.5821900000001</v>
      </c>
      <c r="M32" s="18">
        <v>-5619</v>
      </c>
      <c r="N32" s="18">
        <v>-1171</v>
      </c>
      <c r="O32" s="35">
        <v>-2437</v>
      </c>
      <c r="P32" s="4"/>
      <c r="Q32" s="4"/>
      <c r="R32" s="4"/>
      <c r="S32" s="4"/>
      <c r="T32" s="4"/>
      <c r="U32" s="4"/>
      <c r="V32" s="5"/>
      <c r="W32" s="5"/>
      <c r="X32" s="15"/>
      <c r="Y32" s="15"/>
      <c r="Z32" s="15"/>
      <c r="AA32" s="16"/>
    </row>
    <row r="33" spans="2:30" x14ac:dyDescent="0.2">
      <c r="B33" s="41"/>
      <c r="C33" s="41"/>
      <c r="I33" s="1">
        <v>29</v>
      </c>
      <c r="J33" s="43">
        <v>1</v>
      </c>
      <c r="K33" s="18">
        <v>-17341</v>
      </c>
      <c r="L33" s="18">
        <v>4517.3316500000001</v>
      </c>
      <c r="M33" s="18">
        <v>-6270</v>
      </c>
      <c r="N33" s="18">
        <v>-1796</v>
      </c>
      <c r="O33" s="35">
        <v>-2877</v>
      </c>
      <c r="P33" s="4"/>
      <c r="Q33" s="4"/>
      <c r="R33" s="4"/>
      <c r="S33" s="4"/>
      <c r="T33" s="4"/>
      <c r="U33" s="4"/>
      <c r="V33" s="5"/>
      <c r="W33" s="5"/>
      <c r="X33" s="15"/>
      <c r="Y33" s="15"/>
      <c r="Z33" s="15"/>
      <c r="AA33" s="16"/>
    </row>
    <row r="34" spans="2:30" ht="13.2" x14ac:dyDescent="0.25">
      <c r="B34" s="41"/>
      <c r="C34" s="41"/>
      <c r="I34" s="1">
        <v>30</v>
      </c>
      <c r="J34" s="43">
        <v>1</v>
      </c>
      <c r="K34" s="18">
        <v>-37767</v>
      </c>
      <c r="L34" s="18">
        <v>2921.8051999999998</v>
      </c>
      <c r="M34" s="18">
        <v>-11642</v>
      </c>
      <c r="N34" s="18">
        <v>-6564</v>
      </c>
      <c r="O34" s="35">
        <v>-9692</v>
      </c>
      <c r="P34" s="4"/>
      <c r="Q34" s="4"/>
      <c r="R34" s="4"/>
      <c r="S34" s="4"/>
      <c r="T34" s="4"/>
      <c r="U34" s="4"/>
      <c r="V34" s="5"/>
      <c r="W34" s="5"/>
      <c r="X34" s="15"/>
      <c r="Y34" s="15"/>
      <c r="Z34" s="15"/>
      <c r="AA34" s="16"/>
      <c r="AC34"/>
      <c r="AD34" s="2"/>
    </row>
    <row r="35" spans="2:30" ht="13.2" x14ac:dyDescent="0.25">
      <c r="B35" s="41"/>
      <c r="C35" s="41"/>
      <c r="J35" s="44"/>
      <c r="K35" s="23"/>
      <c r="L35" s="23"/>
      <c r="M35" s="23"/>
      <c r="N35" s="23"/>
      <c r="O35" s="37"/>
      <c r="P35" s="4"/>
      <c r="Q35" s="4"/>
      <c r="R35" s="4"/>
      <c r="S35" s="4"/>
      <c r="T35" s="4"/>
      <c r="U35" s="4"/>
      <c r="V35" s="5"/>
      <c r="W35" s="5"/>
      <c r="X35" s="15"/>
      <c r="Y35" s="15"/>
      <c r="Z35" s="15"/>
      <c r="AA35" s="16"/>
      <c r="AC35"/>
      <c r="AD35" s="2"/>
    </row>
    <row r="36" spans="2:30" ht="13.2" x14ac:dyDescent="0.25">
      <c r="B36" s="41"/>
      <c r="C36" s="41"/>
      <c r="I36" s="7"/>
      <c r="P36" s="7"/>
      <c r="Q36" s="7"/>
      <c r="R36" s="7"/>
      <c r="S36" s="7"/>
      <c r="T36" s="7"/>
      <c r="U36" s="7"/>
      <c r="V36" s="5"/>
      <c r="W36" s="5"/>
      <c r="X36" s="15"/>
      <c r="Y36" s="15"/>
      <c r="Z36" s="15"/>
      <c r="AA36" s="16"/>
      <c r="AC36"/>
      <c r="AD36" s="2"/>
    </row>
    <row r="37" spans="2:30" ht="13.2" x14ac:dyDescent="0.25">
      <c r="B37" s="41"/>
      <c r="C37" s="41"/>
      <c r="I37" s="7"/>
      <c r="P37" s="7"/>
      <c r="Q37" s="7"/>
      <c r="R37" s="7"/>
      <c r="S37" s="7"/>
      <c r="T37" s="7"/>
      <c r="U37" s="7"/>
      <c r="V37" s="5"/>
      <c r="W37" s="5"/>
      <c r="X37" s="15"/>
      <c r="Y37" s="15"/>
      <c r="Z37" s="15"/>
      <c r="AA37" s="16"/>
      <c r="AC37"/>
      <c r="AD37" s="2"/>
    </row>
    <row r="38" spans="2:30" ht="13.2" x14ac:dyDescent="0.25">
      <c r="B38" s="41"/>
      <c r="C38" s="41"/>
      <c r="I38" s="5"/>
      <c r="P38" s="5"/>
      <c r="Q38" s="5"/>
      <c r="R38" s="5"/>
      <c r="S38" s="5"/>
      <c r="T38" s="5"/>
      <c r="U38" s="5"/>
      <c r="V38" s="5"/>
      <c r="W38" s="5"/>
      <c r="X38" s="15"/>
      <c r="Y38" s="15"/>
      <c r="Z38" s="15"/>
      <c r="AA38" s="16"/>
      <c r="AC38"/>
      <c r="AD38" s="2"/>
    </row>
    <row r="39" spans="2:30" ht="13.2" x14ac:dyDescent="0.25">
      <c r="B39" s="41"/>
      <c r="C39" s="41"/>
      <c r="I39" s="10"/>
      <c r="P39" s="10"/>
      <c r="Q39" s="10"/>
      <c r="R39" s="10"/>
      <c r="S39" s="10"/>
      <c r="T39" s="10"/>
      <c r="U39" s="10"/>
      <c r="V39" s="5"/>
      <c r="W39" s="5"/>
      <c r="X39" s="15"/>
      <c r="Y39" s="15"/>
      <c r="Z39" s="15"/>
      <c r="AA39" s="16"/>
      <c r="AC39"/>
      <c r="AD39" s="2"/>
    </row>
    <row r="40" spans="2:30" ht="13.2" x14ac:dyDescent="0.25">
      <c r="B40" s="41"/>
      <c r="C40" s="41"/>
      <c r="I40" s="11"/>
      <c r="P40" s="11"/>
      <c r="Q40" s="11"/>
      <c r="R40" s="11"/>
      <c r="S40" s="11"/>
      <c r="T40" s="11"/>
      <c r="U40" s="11"/>
      <c r="V40" s="5"/>
      <c r="W40" s="5"/>
      <c r="X40" s="15"/>
      <c r="Y40" s="15"/>
      <c r="Z40" s="15"/>
      <c r="AA40" s="16"/>
      <c r="AC40"/>
      <c r="AD40" s="2"/>
    </row>
    <row r="41" spans="2:30" ht="13.2" x14ac:dyDescent="0.25">
      <c r="B41" s="41"/>
      <c r="C41" s="41"/>
      <c r="I41" s="11"/>
      <c r="P41" s="11"/>
      <c r="Q41" s="11"/>
      <c r="R41" s="11"/>
      <c r="S41" s="11"/>
      <c r="T41" s="11"/>
      <c r="U41" s="11"/>
      <c r="V41" s="5"/>
      <c r="W41" s="5"/>
      <c r="X41" s="15"/>
      <c r="Y41" s="15"/>
      <c r="Z41" s="15"/>
      <c r="AA41" s="16"/>
      <c r="AC41"/>
      <c r="AD41" s="2"/>
    </row>
    <row r="42" spans="2:30" ht="13.2" x14ac:dyDescent="0.25">
      <c r="B42" s="41"/>
      <c r="C42" s="41"/>
      <c r="I42" s="11"/>
      <c r="P42" s="11"/>
      <c r="Q42" s="11"/>
      <c r="R42" s="11"/>
      <c r="S42" s="11"/>
      <c r="T42" s="11"/>
      <c r="U42" s="11"/>
      <c r="V42" s="5"/>
      <c r="W42" s="5"/>
      <c r="X42" s="15"/>
      <c r="Y42" s="15"/>
      <c r="Z42" s="15"/>
      <c r="AA42" s="16"/>
      <c r="AC42"/>
      <c r="AD42" s="2"/>
    </row>
    <row r="43" spans="2:30" ht="13.2" x14ac:dyDescent="0.25">
      <c r="B43" s="41"/>
      <c r="C43" s="41"/>
      <c r="I43" s="11"/>
      <c r="P43" s="11"/>
      <c r="Q43" s="11"/>
      <c r="R43" s="11"/>
      <c r="S43" s="11"/>
      <c r="T43" s="11"/>
      <c r="U43" s="11"/>
      <c r="V43" s="5"/>
      <c r="W43" s="5"/>
      <c r="X43" s="15"/>
      <c r="Y43" s="15"/>
      <c r="Z43" s="15"/>
      <c r="AA43" s="16"/>
      <c r="AC43"/>
      <c r="AD43" s="2"/>
    </row>
    <row r="44" spans="2:30" ht="13.2" x14ac:dyDescent="0.25">
      <c r="I44" s="11"/>
      <c r="P44" s="11"/>
      <c r="Q44" s="11"/>
      <c r="R44" s="11"/>
      <c r="S44" s="11"/>
      <c r="T44" s="11"/>
      <c r="U44" s="11"/>
      <c r="V44" s="5"/>
      <c r="W44" s="5"/>
      <c r="X44" s="15"/>
      <c r="Y44" s="15"/>
      <c r="Z44" s="15"/>
      <c r="AA44" s="16"/>
      <c r="AC44"/>
      <c r="AD44" s="2"/>
    </row>
    <row r="45" spans="2:30" ht="13.2" x14ac:dyDescent="0.25">
      <c r="I45" s="11"/>
      <c r="P45" s="11"/>
      <c r="Q45" s="11"/>
      <c r="R45" s="11"/>
      <c r="S45" s="11"/>
      <c r="T45" s="11"/>
      <c r="U45" s="11"/>
      <c r="V45" s="5"/>
      <c r="W45" s="5"/>
      <c r="X45" s="15"/>
      <c r="Y45" s="15"/>
      <c r="Z45" s="15"/>
      <c r="AA45" s="16"/>
      <c r="AC45"/>
      <c r="AD45" s="2"/>
    </row>
    <row r="46" spans="2:30" ht="13.2" x14ac:dyDescent="0.25">
      <c r="I46" s="11"/>
      <c r="P46" s="11"/>
      <c r="Q46" s="11"/>
      <c r="R46" s="11"/>
      <c r="S46" s="11"/>
      <c r="T46" s="11"/>
      <c r="U46" s="11"/>
      <c r="V46" s="5"/>
      <c r="W46" s="5"/>
      <c r="X46" s="15"/>
      <c r="Y46" s="15"/>
      <c r="Z46" s="15"/>
      <c r="AA46" s="16"/>
      <c r="AC46"/>
      <c r="AD46" s="2"/>
    </row>
    <row r="47" spans="2:30" ht="13.2" x14ac:dyDescent="0.25">
      <c r="I47" s="11"/>
      <c r="P47" s="11"/>
      <c r="Q47" s="11"/>
      <c r="R47" s="11"/>
      <c r="S47" s="11"/>
      <c r="T47" s="11"/>
      <c r="U47" s="11"/>
      <c r="V47" s="5"/>
      <c r="W47" s="5"/>
      <c r="X47" s="15"/>
      <c r="Y47" s="15"/>
      <c r="Z47" s="15"/>
      <c r="AA47" s="16"/>
      <c r="AC47"/>
      <c r="AD47" s="2"/>
    </row>
    <row r="48" spans="2:30" ht="13.2" x14ac:dyDescent="0.25">
      <c r="I48" s="11"/>
      <c r="P48" s="11"/>
      <c r="Q48" s="11"/>
      <c r="R48" s="11"/>
      <c r="S48" s="11"/>
      <c r="T48" s="11"/>
      <c r="U48" s="11"/>
      <c r="V48" s="5"/>
      <c r="W48" s="5"/>
      <c r="X48" s="15"/>
      <c r="Y48" s="15"/>
      <c r="Z48" s="15"/>
      <c r="AA48" s="16"/>
      <c r="AC48"/>
      <c r="AD48" s="2"/>
    </row>
    <row r="49" spans="9:30" ht="13.2" x14ac:dyDescent="0.25">
      <c r="I49" s="11"/>
      <c r="P49" s="11"/>
      <c r="Q49" s="11"/>
      <c r="R49" s="11"/>
      <c r="S49" s="11"/>
      <c r="T49" s="11"/>
      <c r="U49" s="11"/>
      <c r="V49" s="5"/>
      <c r="W49" s="5"/>
      <c r="X49" s="15"/>
      <c r="Y49" s="15"/>
      <c r="Z49" s="15"/>
      <c r="AA49" s="16"/>
      <c r="AC49"/>
      <c r="AD49" s="2"/>
    </row>
    <row r="50" spans="9:30" ht="13.2" x14ac:dyDescent="0.25">
      <c r="I50" s="11"/>
      <c r="P50" s="11"/>
      <c r="Q50" s="11"/>
      <c r="R50" s="11"/>
      <c r="S50" s="11"/>
      <c r="T50" s="11"/>
      <c r="U50" s="11"/>
      <c r="V50" s="5"/>
      <c r="W50" s="5"/>
      <c r="X50" s="15"/>
      <c r="Y50" s="15"/>
      <c r="Z50" s="15"/>
      <c r="AA50" s="16"/>
      <c r="AC50"/>
      <c r="AD50" s="2"/>
    </row>
    <row r="51" spans="9:30" ht="13.2" x14ac:dyDescent="0.25">
      <c r="I51" s="11"/>
      <c r="P51" s="11"/>
      <c r="Q51" s="11"/>
      <c r="R51" s="11"/>
      <c r="S51" s="11"/>
      <c r="T51" s="11"/>
      <c r="U51" s="11"/>
      <c r="V51" s="5"/>
      <c r="W51" s="5"/>
      <c r="X51" s="15"/>
      <c r="Y51" s="15"/>
      <c r="Z51" s="15"/>
      <c r="AA51" s="16"/>
      <c r="AC51"/>
      <c r="AD51" s="2"/>
    </row>
    <row r="52" spans="9:30" ht="13.2" x14ac:dyDescent="0.25">
      <c r="I52" s="12"/>
      <c r="P52" s="12"/>
      <c r="Q52" s="11"/>
      <c r="R52" s="11"/>
      <c r="S52" s="11"/>
      <c r="T52" s="11"/>
      <c r="U52" s="11"/>
      <c r="V52" s="5"/>
      <c r="W52" s="5"/>
      <c r="X52" s="15"/>
      <c r="Y52" s="15"/>
      <c r="Z52" s="15"/>
      <c r="AA52" s="16"/>
      <c r="AC52"/>
      <c r="AD52" s="2"/>
    </row>
    <row r="53" spans="9:30" ht="13.2" x14ac:dyDescent="0.25">
      <c r="I53" s="12"/>
      <c r="P53" s="12"/>
      <c r="Q53" s="11"/>
      <c r="R53" s="11"/>
      <c r="S53" s="11"/>
      <c r="T53" s="11"/>
      <c r="U53" s="11"/>
      <c r="V53" s="5"/>
      <c r="W53" s="5"/>
      <c r="X53" s="15"/>
      <c r="Y53" s="15"/>
      <c r="Z53" s="15"/>
      <c r="AA53" s="16"/>
      <c r="AC53"/>
      <c r="AD53" s="2"/>
    </row>
    <row r="54" spans="9:30" ht="13.2" x14ac:dyDescent="0.25">
      <c r="I54" s="12"/>
      <c r="P54" s="12"/>
      <c r="Q54" s="12"/>
      <c r="R54" s="12"/>
      <c r="S54" s="12"/>
      <c r="T54" s="12"/>
      <c r="U54" s="12"/>
      <c r="V54" s="5"/>
      <c r="W54" s="5"/>
      <c r="X54" s="15"/>
      <c r="Y54" s="15"/>
      <c r="Z54" s="15"/>
      <c r="AA54" s="16"/>
      <c r="AC54"/>
      <c r="AD54" s="2"/>
    </row>
    <row r="55" spans="9:30" ht="13.2" x14ac:dyDescent="0.25">
      <c r="I55" s="12"/>
      <c r="P55" s="12"/>
      <c r="Q55" s="12"/>
      <c r="R55" s="12"/>
      <c r="S55" s="12"/>
      <c r="T55" s="12"/>
      <c r="U55" s="12"/>
      <c r="V55" s="5"/>
      <c r="W55" s="5"/>
      <c r="X55" s="15"/>
      <c r="Y55" s="15"/>
      <c r="Z55" s="15"/>
      <c r="AA55" s="16"/>
      <c r="AC55"/>
      <c r="AD55" s="2"/>
    </row>
    <row r="56" spans="9:30" ht="13.2" x14ac:dyDescent="0.25">
      <c r="I56" s="11"/>
      <c r="P56" s="11"/>
      <c r="Q56" s="11"/>
      <c r="R56" s="11"/>
      <c r="S56" s="11"/>
      <c r="T56" s="11"/>
      <c r="U56" s="11"/>
      <c r="V56" s="5"/>
      <c r="W56" s="5"/>
      <c r="X56" s="15"/>
      <c r="Y56" s="15"/>
      <c r="Z56" s="15"/>
      <c r="AA56" s="16"/>
      <c r="AC56"/>
      <c r="AD56" s="2"/>
    </row>
    <row r="57" spans="9:30" ht="13.2" x14ac:dyDescent="0.25">
      <c r="I57" s="11"/>
      <c r="P57" s="11"/>
      <c r="Q57" s="11"/>
      <c r="R57" s="11"/>
      <c r="S57" s="11"/>
      <c r="T57" s="11"/>
      <c r="U57" s="11"/>
      <c r="V57" s="5"/>
      <c r="W57" s="5"/>
      <c r="X57" s="15"/>
      <c r="Y57" s="15"/>
      <c r="Z57" s="15"/>
      <c r="AA57" s="16"/>
      <c r="AC57"/>
      <c r="AD57" s="2"/>
    </row>
    <row r="58" spans="9:30" ht="13.2" x14ac:dyDescent="0.25">
      <c r="I58" s="11"/>
      <c r="P58" s="11"/>
      <c r="Q58" s="11"/>
      <c r="R58" s="11"/>
      <c r="S58" s="11"/>
      <c r="T58" s="11"/>
      <c r="U58" s="11"/>
      <c r="V58" s="5"/>
      <c r="W58" s="5"/>
      <c r="X58" s="15"/>
      <c r="Y58" s="15"/>
      <c r="Z58" s="15"/>
      <c r="AA58" s="16"/>
      <c r="AC58"/>
      <c r="AD58" s="2"/>
    </row>
    <row r="59" spans="9:30" ht="13.2" x14ac:dyDescent="0.25">
      <c r="I59" s="13"/>
      <c r="P59" s="13"/>
      <c r="Q59" s="13"/>
      <c r="R59" s="13"/>
      <c r="S59" s="13"/>
      <c r="T59" s="13"/>
      <c r="U59" s="13"/>
      <c r="V59" s="5"/>
      <c r="W59" s="5"/>
      <c r="X59" s="15"/>
      <c r="Y59" s="15"/>
      <c r="Z59" s="15"/>
      <c r="AA59" s="16"/>
      <c r="AC59"/>
      <c r="AD59" s="2"/>
    </row>
    <row r="60" spans="9:30" ht="13.2" x14ac:dyDescent="0.25">
      <c r="V60" s="5"/>
      <c r="W60" s="5"/>
      <c r="X60" s="15"/>
      <c r="Y60" s="15"/>
      <c r="Z60" s="15"/>
      <c r="AA60" s="16"/>
      <c r="AC60"/>
      <c r="AD60" s="2"/>
    </row>
    <row r="61" spans="9:30" ht="13.2" x14ac:dyDescent="0.25">
      <c r="V61" s="5"/>
      <c r="W61" s="5"/>
      <c r="X61" s="15"/>
      <c r="Y61" s="15"/>
      <c r="Z61" s="15"/>
      <c r="AA61" s="16"/>
      <c r="AC61"/>
      <c r="AD61" s="2"/>
    </row>
    <row r="62" spans="9:30" ht="13.2" x14ac:dyDescent="0.25">
      <c r="V62" s="5"/>
      <c r="W62" s="5"/>
      <c r="X62" s="15"/>
      <c r="Y62" s="15"/>
      <c r="Z62" s="15"/>
      <c r="AA62" s="16"/>
      <c r="AC62"/>
      <c r="AD62" s="2"/>
    </row>
    <row r="63" spans="9:30" ht="13.2" x14ac:dyDescent="0.25">
      <c r="V63" s="5"/>
      <c r="W63" s="5"/>
      <c r="X63" s="15"/>
      <c r="Y63" s="15"/>
      <c r="Z63" s="15"/>
      <c r="AA63" s="16"/>
      <c r="AC63"/>
      <c r="AD63" s="2"/>
    </row>
    <row r="64" spans="9:30" ht="13.2" x14ac:dyDescent="0.25">
      <c r="V64" s="5"/>
      <c r="W64" s="5"/>
      <c r="X64" s="15"/>
      <c r="Y64" s="15"/>
      <c r="Z64" s="15"/>
      <c r="AA64" s="16"/>
      <c r="AC64"/>
      <c r="AD64" s="2"/>
    </row>
    <row r="65" spans="22:30" ht="13.2" x14ac:dyDescent="0.25">
      <c r="V65" s="5"/>
      <c r="W65" s="5"/>
      <c r="X65" s="15"/>
      <c r="Y65" s="15"/>
      <c r="Z65" s="15"/>
      <c r="AA65" s="16"/>
      <c r="AC65"/>
      <c r="AD65" s="2"/>
    </row>
    <row r="66" spans="22:30" ht="13.2" x14ac:dyDescent="0.25">
      <c r="V66" s="5"/>
      <c r="W66" s="5"/>
      <c r="X66" s="15"/>
      <c r="Y66" s="15"/>
      <c r="Z66" s="15"/>
      <c r="AA66" s="16"/>
      <c r="AC66"/>
      <c r="AD66" s="2"/>
    </row>
    <row r="67" spans="22:30" ht="13.2" x14ac:dyDescent="0.25">
      <c r="V67" s="5"/>
      <c r="W67" s="5"/>
      <c r="X67" s="15"/>
      <c r="Y67" s="15"/>
      <c r="Z67" s="15"/>
      <c r="AA67" s="16"/>
      <c r="AC67"/>
      <c r="AD67" s="2"/>
    </row>
    <row r="68" spans="22:30" ht="13.2" x14ac:dyDescent="0.25">
      <c r="V68" s="5"/>
      <c r="W68" s="5"/>
      <c r="X68" s="15"/>
      <c r="Y68" s="15"/>
      <c r="Z68" s="15"/>
      <c r="AA68" s="16"/>
      <c r="AC68"/>
      <c r="AD68" s="2"/>
    </row>
    <row r="69" spans="22:30" ht="13.2" x14ac:dyDescent="0.25">
      <c r="V69" s="5"/>
      <c r="W69" s="5"/>
      <c r="X69" s="15"/>
      <c r="Y69" s="15"/>
      <c r="Z69" s="15"/>
      <c r="AA69" s="16"/>
      <c r="AC69"/>
      <c r="AD69" s="2"/>
    </row>
    <row r="70" spans="22:30" ht="13.2" x14ac:dyDescent="0.25">
      <c r="V70" s="5"/>
      <c r="W70" s="5"/>
      <c r="X70" s="15"/>
      <c r="Y70" s="15"/>
      <c r="Z70" s="15"/>
      <c r="AA70" s="16"/>
      <c r="AC70"/>
      <c r="AD70" s="2"/>
    </row>
    <row r="71" spans="22:30" ht="13.2" x14ac:dyDescent="0.25">
      <c r="V71" s="5"/>
      <c r="W71" s="5"/>
      <c r="X71" s="15"/>
      <c r="Y71" s="15"/>
      <c r="Z71" s="15"/>
      <c r="AA71" s="16"/>
      <c r="AC71"/>
      <c r="AD71" s="2"/>
    </row>
    <row r="72" spans="22:30" ht="13.2" x14ac:dyDescent="0.25">
      <c r="V72" s="5"/>
      <c r="W72" s="5"/>
      <c r="X72" s="15"/>
      <c r="Y72" s="15"/>
      <c r="Z72" s="15"/>
      <c r="AA72" s="16"/>
      <c r="AC72"/>
      <c r="AD72" s="2"/>
    </row>
    <row r="73" spans="22:30" ht="13.2" x14ac:dyDescent="0.25">
      <c r="V73" s="5"/>
      <c r="W73" s="5"/>
      <c r="X73" s="15"/>
      <c r="Y73" s="15"/>
      <c r="Z73" s="15"/>
      <c r="AA73" s="16"/>
      <c r="AC73"/>
      <c r="AD73" s="2"/>
    </row>
    <row r="74" spans="22:30" ht="13.2" x14ac:dyDescent="0.25">
      <c r="V74" s="5"/>
      <c r="W74" s="5"/>
      <c r="X74" s="15"/>
      <c r="Y74" s="15"/>
      <c r="Z74" s="15"/>
      <c r="AA74" s="16"/>
      <c r="AC74"/>
      <c r="AD74" s="2"/>
    </row>
    <row r="75" spans="22:30" ht="13.2" x14ac:dyDescent="0.25">
      <c r="V75" s="5"/>
      <c r="W75" s="5"/>
      <c r="X75" s="15"/>
      <c r="Y75" s="15"/>
      <c r="Z75" s="15"/>
      <c r="AA75" s="16"/>
      <c r="AC75"/>
      <c r="AD75" s="2"/>
    </row>
    <row r="76" spans="22:30" ht="13.2" x14ac:dyDescent="0.25">
      <c r="V76" s="5"/>
      <c r="W76" s="5"/>
      <c r="X76" s="15"/>
      <c r="Y76" s="15"/>
      <c r="Z76" s="15"/>
      <c r="AA76" s="16"/>
      <c r="AC76"/>
      <c r="AD76" s="2"/>
    </row>
    <row r="77" spans="22:30" ht="13.2" x14ac:dyDescent="0.25">
      <c r="V77" s="5"/>
      <c r="W77" s="5"/>
      <c r="X77" s="15"/>
      <c r="Y77" s="15"/>
      <c r="Z77" s="15"/>
      <c r="AA77" s="16"/>
      <c r="AC77"/>
      <c r="AD77" s="2"/>
    </row>
    <row r="78" spans="22:30" ht="13.2" x14ac:dyDescent="0.25">
      <c r="V78" s="5"/>
      <c r="W78" s="5"/>
      <c r="X78" s="15"/>
      <c r="Y78" s="15"/>
      <c r="Z78" s="15"/>
      <c r="AA78" s="16"/>
      <c r="AC78"/>
      <c r="AD78" s="2"/>
    </row>
    <row r="79" spans="22:30" ht="13.2" x14ac:dyDescent="0.25">
      <c r="V79" s="5"/>
      <c r="W79" s="5"/>
      <c r="X79" s="15"/>
      <c r="Y79" s="15"/>
      <c r="Z79" s="15"/>
      <c r="AA79" s="16"/>
      <c r="AC79"/>
      <c r="AD79" s="2"/>
    </row>
    <row r="80" spans="22:30" ht="13.2" x14ac:dyDescent="0.25">
      <c r="V80" s="5"/>
      <c r="W80" s="5"/>
      <c r="X80" s="15"/>
      <c r="Y80" s="15"/>
      <c r="Z80" s="15"/>
      <c r="AA80" s="16"/>
      <c r="AC80"/>
      <c r="AD80" s="2"/>
    </row>
    <row r="81" spans="9:30" ht="13.2" x14ac:dyDescent="0.25">
      <c r="V81" s="5"/>
      <c r="W81" s="5"/>
      <c r="X81" s="15"/>
      <c r="Y81" s="15"/>
      <c r="Z81" s="15"/>
      <c r="AA81" s="16"/>
      <c r="AC81"/>
      <c r="AD81" s="2"/>
    </row>
    <row r="82" spans="9:30" ht="13.2" x14ac:dyDescent="0.25">
      <c r="V82" s="5"/>
      <c r="W82" s="5"/>
      <c r="X82" s="15"/>
      <c r="Y82" s="15"/>
      <c r="Z82" s="15"/>
      <c r="AA82" s="16"/>
      <c r="AC82"/>
      <c r="AD82" s="2"/>
    </row>
    <row r="83" spans="9:30" ht="13.2" x14ac:dyDescent="0.25">
      <c r="V83" s="5"/>
      <c r="W83" s="5"/>
      <c r="X83" s="15"/>
      <c r="Y83" s="15"/>
      <c r="Z83" s="15"/>
      <c r="AA83" s="16"/>
      <c r="AC83"/>
      <c r="AD83" s="2"/>
    </row>
    <row r="84" spans="9:30" ht="13.2" x14ac:dyDescent="0.25">
      <c r="V84" s="5"/>
      <c r="W84" s="5"/>
      <c r="X84" s="15"/>
      <c r="Y84" s="15"/>
      <c r="Z84" s="15"/>
      <c r="AA84" s="16"/>
      <c r="AC84"/>
      <c r="AD84" s="2"/>
    </row>
    <row r="85" spans="9:30" ht="13.2" x14ac:dyDescent="0.25">
      <c r="V85" s="5"/>
      <c r="W85" s="5"/>
      <c r="X85" s="15"/>
      <c r="Y85" s="15"/>
      <c r="Z85" s="15"/>
      <c r="AA85" s="16"/>
      <c r="AC85"/>
      <c r="AD85" s="2"/>
    </row>
    <row r="86" spans="9:30" ht="13.2" x14ac:dyDescent="0.25">
      <c r="V86" s="5"/>
      <c r="W86" s="5"/>
      <c r="X86" s="15"/>
      <c r="Y86" s="15"/>
      <c r="Z86" s="15"/>
      <c r="AA86" s="16"/>
      <c r="AC86"/>
      <c r="AD86" s="2"/>
    </row>
    <row r="87" spans="9:30" ht="13.2" x14ac:dyDescent="0.25">
      <c r="V87" s="5"/>
      <c r="W87" s="5"/>
      <c r="X87" s="15"/>
      <c r="Y87" s="15"/>
      <c r="Z87" s="15"/>
      <c r="AA87" s="16"/>
      <c r="AC87"/>
      <c r="AD87" s="2"/>
    </row>
    <row r="88" spans="9:30" ht="13.2" x14ac:dyDescent="0.25">
      <c r="V88" s="5"/>
      <c r="W88" s="5"/>
      <c r="X88" s="15"/>
      <c r="Y88" s="15"/>
      <c r="Z88" s="15"/>
      <c r="AA88" s="16"/>
      <c r="AC88"/>
      <c r="AD88" s="2"/>
    </row>
    <row r="89" spans="9:30" ht="13.2" x14ac:dyDescent="0.25">
      <c r="V89" s="5"/>
      <c r="W89" s="5"/>
      <c r="X89" s="15"/>
      <c r="Y89" s="15"/>
      <c r="Z89" s="15"/>
      <c r="AA89" s="16"/>
      <c r="AC89"/>
      <c r="AD89" s="2"/>
    </row>
    <row r="90" spans="9:30" ht="13.2" x14ac:dyDescent="0.25">
      <c r="V90" s="5"/>
      <c r="W90" s="5"/>
      <c r="X90" s="15"/>
      <c r="Y90" s="15"/>
      <c r="Z90" s="15"/>
      <c r="AA90" s="16"/>
      <c r="AC90"/>
      <c r="AD90" s="2"/>
    </row>
    <row r="91" spans="9:30" ht="13.2" x14ac:dyDescent="0.25">
      <c r="V91" s="5"/>
      <c r="W91" s="5"/>
      <c r="X91" s="15"/>
      <c r="Y91" s="15"/>
      <c r="Z91" s="15"/>
      <c r="AA91" s="16"/>
      <c r="AC91"/>
      <c r="AD91" s="2"/>
    </row>
    <row r="92" spans="9:30" ht="13.2" x14ac:dyDescent="0.25">
      <c r="V92" s="5"/>
      <c r="W92" s="5"/>
      <c r="X92" s="15"/>
      <c r="Y92" s="15"/>
      <c r="Z92" s="15"/>
      <c r="AA92" s="16"/>
      <c r="AC92"/>
      <c r="AD92" s="2"/>
    </row>
    <row r="93" spans="9:30" ht="13.2" x14ac:dyDescent="0.25">
      <c r="I93" s="5"/>
      <c r="P93" s="5"/>
      <c r="Q93" s="5"/>
      <c r="R93" s="5"/>
      <c r="S93" s="5"/>
      <c r="T93" s="5"/>
      <c r="U93" s="5"/>
      <c r="V93" s="5"/>
      <c r="W93" s="5"/>
      <c r="X93" s="15"/>
      <c r="Y93" s="15"/>
      <c r="Z93" s="15"/>
      <c r="AA93" s="16"/>
      <c r="AC93"/>
      <c r="AD93" s="2"/>
    </row>
    <row r="94" spans="9:30" ht="13.2" x14ac:dyDescent="0.25">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J3:O3"/>
    <mergeCell ref="Q3:V3"/>
    <mergeCell ref="D13:H13"/>
    <mergeCell ref="C11:H12"/>
    <mergeCell ref="C3:H3"/>
  </mergeCells>
  <phoneticPr fontId="2"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6"/>
  <sheetViews>
    <sheetView zoomScale="85" zoomScaleNormal="85" workbookViewId="0">
      <selection activeCell="I36" sqref="I36"/>
    </sheetView>
  </sheetViews>
  <sheetFormatPr defaultColWidth="9.109375" defaultRowHeight="11.4" x14ac:dyDescent="0.2"/>
  <cols>
    <col min="1" max="1" width="2.44140625" style="1" customWidth="1"/>
    <col min="2" max="2" width="2.5546875" style="1" customWidth="1"/>
    <col min="3" max="3" width="14.5546875" style="1" customWidth="1"/>
    <col min="4" max="4" width="10" style="1" bestFit="1" customWidth="1"/>
    <col min="5" max="5" width="10.88671875" style="1" bestFit="1" customWidth="1"/>
    <col min="6" max="6" width="10" style="1" bestFit="1" customWidth="1"/>
    <col min="7" max="8" width="10" style="1" customWidth="1"/>
    <col min="9" max="9" width="4.109375" style="1" customWidth="1"/>
    <col min="10" max="15" width="8.6640625" style="1" customWidth="1"/>
    <col min="16" max="16" width="2.5546875" style="1" customWidth="1"/>
    <col min="17" max="17" width="18.33203125" style="1" customWidth="1"/>
    <col min="18" max="22" width="9.109375" style="1"/>
    <col min="23" max="23" width="3.5546875" style="1" customWidth="1"/>
    <col min="24" max="24" width="15.88671875" style="14" bestFit="1" customWidth="1"/>
    <col min="25" max="26" width="6.5546875" style="14" bestFit="1" customWidth="1"/>
    <col min="27" max="27" width="7.88671875" style="14" bestFit="1" customWidth="1"/>
    <col min="28" max="28" width="8" style="14" bestFit="1" customWidth="1"/>
    <col min="29" max="16384" width="9.109375" style="1"/>
  </cols>
  <sheetData>
    <row r="2" spans="2:31" ht="12" x14ac:dyDescent="0.25">
      <c r="C2" s="64" t="s">
        <v>23</v>
      </c>
      <c r="D2" s="64"/>
      <c r="E2" s="64"/>
      <c r="F2" s="64"/>
      <c r="G2" s="64"/>
      <c r="H2" s="64"/>
    </row>
    <row r="3" spans="2:31" ht="29.25" customHeight="1" x14ac:dyDescent="0.25">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3.2" x14ac:dyDescent="0.25">
      <c r="C5" s="40" t="s">
        <v>12</v>
      </c>
      <c r="D5" s="39">
        <f>MAX(0,K5:K35)</f>
        <v>10626</v>
      </c>
      <c r="E5" s="39">
        <f t="shared" ref="E5:H5" si="0">MAX(0,L5:L35)</f>
        <v>18638.84893</v>
      </c>
      <c r="F5" s="39">
        <f t="shared" si="0"/>
        <v>13234</v>
      </c>
      <c r="G5" s="39">
        <f t="shared" si="0"/>
        <v>5459</v>
      </c>
      <c r="H5" s="39">
        <f t="shared" si="0"/>
        <v>5081</v>
      </c>
      <c r="I5" s="1">
        <v>1</v>
      </c>
      <c r="J5" s="42">
        <v>1</v>
      </c>
      <c r="K5" s="34">
        <v>10626</v>
      </c>
      <c r="L5" s="32">
        <v>18638.84893</v>
      </c>
      <c r="M5" s="32">
        <v>13234</v>
      </c>
      <c r="N5" s="32">
        <v>5459</v>
      </c>
      <c r="O5" s="33">
        <v>5081</v>
      </c>
      <c r="AC5"/>
      <c r="AD5" s="2"/>
      <c r="AE5" s="6"/>
    </row>
    <row r="6" spans="2:31" ht="13.2" x14ac:dyDescent="0.25">
      <c r="B6" s="41"/>
      <c r="C6" s="40" t="s">
        <v>13</v>
      </c>
      <c r="D6" s="39">
        <f>MAX(0,-MIN(K5:K35))</f>
        <v>35883</v>
      </c>
      <c r="E6" s="39">
        <f>MAX(0,-MIN(L5:L35))</f>
        <v>0</v>
      </c>
      <c r="F6" s="39">
        <f>MAX(0,-MIN(M5:M35))</f>
        <v>8386</v>
      </c>
      <c r="G6" s="39">
        <f>MAX(0,-MIN(N5:N35))</f>
        <v>12659</v>
      </c>
      <c r="H6" s="39">
        <f>MAX(0,-MIN(O5:O35))</f>
        <v>5197</v>
      </c>
      <c r="I6" s="1">
        <v>2</v>
      </c>
      <c r="J6" s="43">
        <v>1</v>
      </c>
      <c r="K6" s="34">
        <v>5149</v>
      </c>
      <c r="L6" s="18">
        <v>9800.9991800000007</v>
      </c>
      <c r="M6" s="18">
        <v>8429</v>
      </c>
      <c r="N6" s="18">
        <v>130</v>
      </c>
      <c r="O6" s="35">
        <v>2612</v>
      </c>
      <c r="AC6"/>
      <c r="AD6" s="2"/>
    </row>
    <row r="7" spans="2:31" ht="13.2" x14ac:dyDescent="0.25">
      <c r="I7" s="1">
        <v>3</v>
      </c>
      <c r="J7" s="43">
        <v>1</v>
      </c>
      <c r="K7" s="34">
        <v>3293</v>
      </c>
      <c r="L7" s="18">
        <v>9119.0355400000008</v>
      </c>
      <c r="M7" s="18">
        <v>5318</v>
      </c>
      <c r="N7" s="18">
        <v>122</v>
      </c>
      <c r="O7" s="35">
        <v>1936</v>
      </c>
      <c r="W7" s="5"/>
      <c r="AC7"/>
      <c r="AD7" s="2"/>
    </row>
    <row r="8" spans="2:31" ht="13.2" x14ac:dyDescent="0.25">
      <c r="I8" s="1">
        <v>4</v>
      </c>
      <c r="J8" s="43">
        <v>1</v>
      </c>
      <c r="K8" s="34">
        <v>2185</v>
      </c>
      <c r="L8" s="18">
        <v>8215.0756700000002</v>
      </c>
      <c r="M8" s="18">
        <v>4454</v>
      </c>
      <c r="N8" s="18">
        <v>114</v>
      </c>
      <c r="O8" s="35">
        <v>1472</v>
      </c>
      <c r="W8" s="5"/>
      <c r="AC8"/>
      <c r="AD8" s="2"/>
    </row>
    <row r="9" spans="2:31" ht="13.2" x14ac:dyDescent="0.25">
      <c r="I9" s="1">
        <v>5</v>
      </c>
      <c r="J9" s="43">
        <v>1</v>
      </c>
      <c r="K9" s="34">
        <v>134</v>
      </c>
      <c r="L9" s="18">
        <v>7703.3653899999999</v>
      </c>
      <c r="M9" s="18">
        <v>3842</v>
      </c>
      <c r="N9" s="18">
        <v>99</v>
      </c>
      <c r="O9" s="35">
        <v>1381</v>
      </c>
      <c r="W9" s="5"/>
      <c r="AC9"/>
      <c r="AD9" s="2"/>
    </row>
    <row r="10" spans="2:31" ht="13.2" x14ac:dyDescent="0.25">
      <c r="I10" s="1">
        <v>6</v>
      </c>
      <c r="J10" s="43">
        <v>1</v>
      </c>
      <c r="K10" s="34">
        <v>-905</v>
      </c>
      <c r="L10" s="18">
        <v>7269.1762699999999</v>
      </c>
      <c r="M10" s="18">
        <v>2971</v>
      </c>
      <c r="N10" s="18">
        <v>81</v>
      </c>
      <c r="O10" s="35">
        <v>1263</v>
      </c>
      <c r="W10" s="5"/>
      <c r="AC10"/>
      <c r="AD10" s="2"/>
    </row>
    <row r="11" spans="2:31" ht="12.75" customHeight="1" x14ac:dyDescent="0.25">
      <c r="C11" s="64" t="s">
        <v>17</v>
      </c>
      <c r="D11" s="64"/>
      <c r="E11" s="64"/>
      <c r="F11" s="64"/>
      <c r="G11" s="64"/>
      <c r="H11" s="64"/>
      <c r="I11" s="1">
        <v>7</v>
      </c>
      <c r="J11" s="43">
        <v>1</v>
      </c>
      <c r="K11" s="34">
        <v>-1858</v>
      </c>
      <c r="L11" s="18">
        <v>7149.9274400000004</v>
      </c>
      <c r="M11" s="18">
        <v>2663</v>
      </c>
      <c r="N11" s="18">
        <v>72</v>
      </c>
      <c r="O11" s="35">
        <v>1105</v>
      </c>
      <c r="W11" s="5"/>
      <c r="AC11"/>
      <c r="AD11" s="2"/>
    </row>
    <row r="12" spans="2:31" ht="12.75" customHeight="1" x14ac:dyDescent="0.25">
      <c r="C12" s="64"/>
      <c r="D12" s="64"/>
      <c r="E12" s="64"/>
      <c r="F12" s="64"/>
      <c r="G12" s="64"/>
      <c r="H12" s="64"/>
      <c r="I12" s="1">
        <v>8</v>
      </c>
      <c r="J12" s="43">
        <v>1</v>
      </c>
      <c r="K12" s="34">
        <v>-2954</v>
      </c>
      <c r="L12" s="18">
        <v>7107.0842499999999</v>
      </c>
      <c r="M12" s="18">
        <v>2236</v>
      </c>
      <c r="N12" s="18">
        <v>68</v>
      </c>
      <c r="O12" s="35">
        <v>955</v>
      </c>
      <c r="W12" s="5"/>
      <c r="AC12"/>
      <c r="AD12" s="2"/>
    </row>
    <row r="13" spans="2:31" ht="13.2" x14ac:dyDescent="0.25">
      <c r="C13" s="4"/>
      <c r="D13" s="65" t="s">
        <v>10</v>
      </c>
      <c r="E13" s="66"/>
      <c r="F13" s="66"/>
      <c r="G13" s="66"/>
      <c r="H13" s="66"/>
      <c r="I13" s="1">
        <v>9</v>
      </c>
      <c r="J13" s="43">
        <v>1</v>
      </c>
      <c r="K13" s="34">
        <v>-3566</v>
      </c>
      <c r="L13" s="18">
        <v>6938.25389</v>
      </c>
      <c r="M13" s="18">
        <v>1838</v>
      </c>
      <c r="N13" s="18">
        <v>63</v>
      </c>
      <c r="O13" s="35">
        <v>824</v>
      </c>
      <c r="W13" s="5"/>
      <c r="AC13"/>
      <c r="AD13" s="2"/>
    </row>
    <row r="14" spans="2:31" ht="12.75" customHeight="1" x14ac:dyDescent="0.25">
      <c r="C14" s="19"/>
      <c r="D14" s="50" t="s">
        <v>7</v>
      </c>
      <c r="E14" s="51" t="s">
        <v>5</v>
      </c>
      <c r="F14" s="51" t="s">
        <v>6</v>
      </c>
      <c r="G14" s="51" t="s">
        <v>15</v>
      </c>
      <c r="H14" s="52" t="s">
        <v>14</v>
      </c>
      <c r="I14" s="1">
        <v>10</v>
      </c>
      <c r="J14" s="43">
        <v>1</v>
      </c>
      <c r="K14" s="34">
        <v>-3896</v>
      </c>
      <c r="L14" s="18">
        <v>6824.3136699999995</v>
      </c>
      <c r="M14" s="18">
        <v>1531</v>
      </c>
      <c r="N14" s="18">
        <v>61</v>
      </c>
      <c r="O14" s="35">
        <v>695</v>
      </c>
      <c r="W14" s="5"/>
      <c r="AC14"/>
      <c r="AD14" s="2"/>
    </row>
    <row r="15" spans="2:31" ht="12.75" customHeight="1" x14ac:dyDescent="0.25">
      <c r="C15" s="57" t="s">
        <v>0</v>
      </c>
      <c r="D15" s="31">
        <f>MAX(K5:K35)</f>
        <v>10626</v>
      </c>
      <c r="E15" s="32">
        <f t="shared" ref="E15:H15" si="1">MAX(L5:L35)</f>
        <v>18638.84893</v>
      </c>
      <c r="F15" s="32">
        <f t="shared" si="1"/>
        <v>13234</v>
      </c>
      <c r="G15" s="32">
        <f t="shared" si="1"/>
        <v>5459</v>
      </c>
      <c r="H15" s="33">
        <f t="shared" si="1"/>
        <v>5081</v>
      </c>
      <c r="I15" s="1">
        <v>11</v>
      </c>
      <c r="J15" s="43">
        <v>1</v>
      </c>
      <c r="K15" s="34">
        <v>-4623</v>
      </c>
      <c r="L15" s="18">
        <v>6724.4131399999997</v>
      </c>
      <c r="M15" s="18">
        <v>1147</v>
      </c>
      <c r="N15" s="18">
        <v>54</v>
      </c>
      <c r="O15" s="35">
        <v>544</v>
      </c>
      <c r="W15" s="8"/>
      <c r="AC15"/>
      <c r="AD15" s="2"/>
    </row>
    <row r="16" spans="2:31" ht="13.2" x14ac:dyDescent="0.25">
      <c r="C16" s="58">
        <v>0.95</v>
      </c>
      <c r="D16" s="34">
        <f>PERCENTILE(K5:K35, 0.95)</f>
        <v>4221</v>
      </c>
      <c r="E16" s="18">
        <f t="shared" ref="E16:H16" si="2">PERCENTILE(L5:L35, 0.95)</f>
        <v>9460.0173600000016</v>
      </c>
      <c r="F16" s="18">
        <f t="shared" si="2"/>
        <v>6873.5</v>
      </c>
      <c r="G16" s="18">
        <f t="shared" si="2"/>
        <v>126</v>
      </c>
      <c r="H16" s="35">
        <f t="shared" si="2"/>
        <v>2274</v>
      </c>
      <c r="I16" s="1">
        <v>12</v>
      </c>
      <c r="J16" s="43">
        <v>1</v>
      </c>
      <c r="K16" s="34">
        <v>-5042</v>
      </c>
      <c r="L16" s="18">
        <v>6622.9642199999998</v>
      </c>
      <c r="M16" s="18">
        <v>763</v>
      </c>
      <c r="N16" s="18">
        <v>43</v>
      </c>
      <c r="O16" s="35">
        <v>419</v>
      </c>
      <c r="W16" s="8"/>
      <c r="AC16"/>
      <c r="AD16" s="2"/>
    </row>
    <row r="17" spans="2:30" ht="13.2" x14ac:dyDescent="0.25">
      <c r="C17" s="59">
        <v>0.75</v>
      </c>
      <c r="D17" s="34">
        <f>PERCENTILE(K5:K35, 0.75)</f>
        <v>-3260</v>
      </c>
      <c r="E17" s="18">
        <f t="shared" ref="E17:H17" si="3">PERCENTILE(L5:L35, 0.75)</f>
        <v>7022.6690699999999</v>
      </c>
      <c r="F17" s="18">
        <f t="shared" si="3"/>
        <v>2037</v>
      </c>
      <c r="G17" s="18">
        <f t="shared" si="3"/>
        <v>65.5</v>
      </c>
      <c r="H17" s="35">
        <f t="shared" si="3"/>
        <v>889.5</v>
      </c>
      <c r="I17" s="1">
        <v>13</v>
      </c>
      <c r="J17" s="43">
        <v>1</v>
      </c>
      <c r="K17" s="34">
        <v>-5860</v>
      </c>
      <c r="L17" s="18">
        <v>6471.5698499999999</v>
      </c>
      <c r="M17" s="18">
        <v>436</v>
      </c>
      <c r="N17" s="18">
        <v>40</v>
      </c>
      <c r="O17" s="35">
        <v>261</v>
      </c>
      <c r="W17" s="5"/>
      <c r="AC17"/>
      <c r="AD17" s="2"/>
    </row>
    <row r="18" spans="2:30" ht="13.2" x14ac:dyDescent="0.25">
      <c r="C18" s="59">
        <v>0.5</v>
      </c>
      <c r="D18" s="34">
        <f>PERCENTILE(K5:K35, 0.5)</f>
        <v>-7342</v>
      </c>
      <c r="E18" s="18">
        <f t="shared" ref="E18:H18" si="4">PERCENTILE(L5:L35, 0.5)</f>
        <v>6038.1988799999999</v>
      </c>
      <c r="F18" s="18">
        <f t="shared" si="4"/>
        <v>-444</v>
      </c>
      <c r="G18" s="18">
        <f t="shared" si="4"/>
        <v>19</v>
      </c>
      <c r="H18" s="35">
        <f t="shared" si="4"/>
        <v>-154</v>
      </c>
      <c r="I18" s="1">
        <v>14</v>
      </c>
      <c r="J18" s="43">
        <v>1</v>
      </c>
      <c r="K18" s="34">
        <v>-6041</v>
      </c>
      <c r="L18" s="18">
        <v>6334.9963399999997</v>
      </c>
      <c r="M18" s="18">
        <v>21</v>
      </c>
      <c r="N18" s="18">
        <v>36</v>
      </c>
      <c r="O18" s="35">
        <v>155</v>
      </c>
      <c r="W18" s="5"/>
      <c r="AC18"/>
      <c r="AD18" s="2"/>
    </row>
    <row r="19" spans="2:30" ht="13.2" x14ac:dyDescent="0.25">
      <c r="C19" s="59">
        <v>0.25</v>
      </c>
      <c r="D19" s="34">
        <f>PERCENTILE(K5:K35, 0.25)</f>
        <v>-12370</v>
      </c>
      <c r="E19" s="18">
        <f t="shared" ref="E19:H19" si="5">PERCENTILE(L5:L35, 0.25)</f>
        <v>5376.9485400000003</v>
      </c>
      <c r="F19" s="18">
        <f t="shared" si="5"/>
        <v>-2609</v>
      </c>
      <c r="G19" s="18">
        <f t="shared" si="5"/>
        <v>-493</v>
      </c>
      <c r="H19" s="35">
        <f t="shared" si="5"/>
        <v>-1487</v>
      </c>
      <c r="I19" s="1">
        <v>15</v>
      </c>
      <c r="J19" s="43">
        <v>1</v>
      </c>
      <c r="K19" s="34">
        <v>-6444</v>
      </c>
      <c r="L19" s="18">
        <v>6136.9272499999997</v>
      </c>
      <c r="M19" s="18">
        <v>-221</v>
      </c>
      <c r="N19" s="18">
        <v>21</v>
      </c>
      <c r="O19" s="35">
        <v>14</v>
      </c>
      <c r="P19" s="4"/>
      <c r="W19" s="5"/>
      <c r="AC19"/>
      <c r="AD19" s="2"/>
    </row>
    <row r="20" spans="2:30" ht="13.2" x14ac:dyDescent="0.25">
      <c r="C20" s="58">
        <v>0.05</v>
      </c>
      <c r="D20" s="34">
        <f>PERCENTILE(K5:K35, 0.05)</f>
        <v>-20244.5</v>
      </c>
      <c r="E20" s="18">
        <f t="shared" ref="E20:H20" si="6">PERCENTILE(L5:L35, 0.05)</f>
        <v>4584.2907699999996</v>
      </c>
      <c r="F20" s="18">
        <f t="shared" si="6"/>
        <v>-5404</v>
      </c>
      <c r="G20" s="18">
        <f t="shared" si="6"/>
        <v>-3907.5</v>
      </c>
      <c r="H20" s="35">
        <f t="shared" si="6"/>
        <v>-3285.5</v>
      </c>
      <c r="I20" s="1">
        <v>16</v>
      </c>
      <c r="J20" s="43">
        <v>1</v>
      </c>
      <c r="K20" s="34">
        <v>-7342</v>
      </c>
      <c r="L20" s="18">
        <v>6038.1988799999999</v>
      </c>
      <c r="M20" s="18">
        <v>-444</v>
      </c>
      <c r="N20" s="18">
        <v>19</v>
      </c>
      <c r="O20" s="35">
        <v>-154</v>
      </c>
      <c r="P20" s="4"/>
      <c r="W20" s="5"/>
      <c r="AC20"/>
      <c r="AD20" s="2"/>
    </row>
    <row r="21" spans="2:30" ht="13.2" x14ac:dyDescent="0.25">
      <c r="C21" s="60" t="s">
        <v>3</v>
      </c>
      <c r="D21" s="36">
        <f>MIN(K5:K35)</f>
        <v>-35883</v>
      </c>
      <c r="E21" s="23">
        <f t="shared" ref="E21:H21" si="7">MIN(L5:L35)</f>
        <v>3173.99865</v>
      </c>
      <c r="F21" s="23">
        <f t="shared" si="7"/>
        <v>-8386</v>
      </c>
      <c r="G21" s="23">
        <f t="shared" si="7"/>
        <v>-12659</v>
      </c>
      <c r="H21" s="37">
        <f t="shared" si="7"/>
        <v>-5197</v>
      </c>
      <c r="I21" s="1">
        <v>17</v>
      </c>
      <c r="J21" s="43">
        <v>1</v>
      </c>
      <c r="K21" s="34">
        <v>-7984</v>
      </c>
      <c r="L21" s="18">
        <v>5994.1735699999999</v>
      </c>
      <c r="M21" s="18">
        <v>-572</v>
      </c>
      <c r="N21" s="18">
        <v>14</v>
      </c>
      <c r="O21" s="35">
        <v>-411</v>
      </c>
      <c r="P21" s="4"/>
      <c r="W21" s="5"/>
      <c r="AC21"/>
      <c r="AD21" s="2"/>
    </row>
    <row r="22" spans="2:30" ht="13.2" x14ac:dyDescent="0.25">
      <c r="C22" s="61" t="s">
        <v>1</v>
      </c>
      <c r="D22" s="31">
        <f>AVERAGE(K5:K35)</f>
        <v>-8131.677419354839</v>
      </c>
      <c r="E22" s="32">
        <f>AVERAGE(L5:L35)</f>
        <v>6595.9257212903212</v>
      </c>
      <c r="F22" s="32">
        <f>AVERAGE(M5:M35)</f>
        <v>-1.6774193548387097</v>
      </c>
      <c r="G22" s="32">
        <f>AVERAGE(N5:N35)</f>
        <v>-756.48387096774195</v>
      </c>
      <c r="H22" s="33">
        <f>AVERAGE(O5:O35)</f>
        <v>-331.38709677419354</v>
      </c>
      <c r="I22" s="1">
        <v>18</v>
      </c>
      <c r="J22" s="43">
        <v>1</v>
      </c>
      <c r="K22" s="34">
        <v>-8344</v>
      </c>
      <c r="L22" s="18">
        <v>5923.9999600000001</v>
      </c>
      <c r="M22" s="18">
        <v>-907</v>
      </c>
      <c r="N22" s="18">
        <v>7</v>
      </c>
      <c r="O22" s="35">
        <v>-589</v>
      </c>
      <c r="P22" s="4"/>
      <c r="W22" s="5"/>
      <c r="AC22"/>
      <c r="AD22" s="2"/>
    </row>
    <row r="23" spans="2:30" ht="13.2" x14ac:dyDescent="0.25">
      <c r="C23" s="24" t="s">
        <v>4</v>
      </c>
      <c r="D23" s="34">
        <f>STDEV(K5:K35)</f>
        <v>8989.3256565295142</v>
      </c>
      <c r="E23" s="18">
        <f>STDEV(L5:L35)</f>
        <v>2616.7000897309545</v>
      </c>
      <c r="F23" s="18">
        <f>STDEV(M5:M35)</f>
        <v>4293.6629691294029</v>
      </c>
      <c r="G23" s="18">
        <f>STDEV(N5:N35)</f>
        <v>2721.5988912275784</v>
      </c>
      <c r="H23" s="35">
        <f>STDEV(O5:O35)</f>
        <v>2015.5362012364412</v>
      </c>
      <c r="I23" s="1">
        <v>19</v>
      </c>
      <c r="J23" s="43">
        <v>1</v>
      </c>
      <c r="K23" s="34">
        <v>-9018</v>
      </c>
      <c r="L23" s="18">
        <v>5786.3524399999997</v>
      </c>
      <c r="M23" s="18">
        <v>-1427</v>
      </c>
      <c r="N23" s="18">
        <v>-23</v>
      </c>
      <c r="O23" s="35">
        <v>-776</v>
      </c>
      <c r="P23" s="4"/>
      <c r="Q23" s="45"/>
      <c r="R23" s="4"/>
      <c r="S23" s="4"/>
      <c r="T23" s="4"/>
      <c r="U23" s="4"/>
      <c r="W23" s="5"/>
      <c r="X23" s="15"/>
      <c r="Y23" s="15"/>
      <c r="Z23" s="15"/>
      <c r="AA23" s="16"/>
      <c r="AC23"/>
      <c r="AD23" s="2"/>
    </row>
    <row r="24" spans="2:30" ht="12.75" customHeight="1" x14ac:dyDescent="0.25">
      <c r="C24" s="25" t="s">
        <v>8</v>
      </c>
      <c r="D24" s="53">
        <f>COUNTIF(K$5:K$35,"&gt;=0")/COUNTA(K$5:K$35)</f>
        <v>0.16129032258064516</v>
      </c>
      <c r="E24" s="46">
        <f>COUNTIF(L$5:L$35,"&gt;=0")/COUNTA(L$5:L$35)</f>
        <v>1</v>
      </c>
      <c r="F24" s="46">
        <f>COUNTIF(M$5:M$35,"&gt;=0")/COUNTA(M$5:M$35)</f>
        <v>0.45161290322580644</v>
      </c>
      <c r="G24" s="46">
        <f>COUNTIF(N$5:N$35,"&gt;=0")/COUNTA(N$5:N$35)</f>
        <v>0.58064516129032262</v>
      </c>
      <c r="H24" s="47">
        <f t="shared" ref="H24" si="8">COUNTIF(O$5:O$35,"&gt;=0")/COUNTA(O$5:O$35)</f>
        <v>0.4838709677419355</v>
      </c>
      <c r="I24" s="1">
        <v>20</v>
      </c>
      <c r="J24" s="43">
        <v>1</v>
      </c>
      <c r="K24" s="34">
        <v>-10753</v>
      </c>
      <c r="L24" s="18">
        <v>5624.0493200000001</v>
      </c>
      <c r="M24" s="18">
        <v>-1787</v>
      </c>
      <c r="N24" s="18">
        <v>-44</v>
      </c>
      <c r="O24" s="35">
        <v>-861</v>
      </c>
      <c r="P24" s="4"/>
      <c r="Q24" s="64" t="s">
        <v>19</v>
      </c>
      <c r="R24" s="64"/>
      <c r="S24" s="64"/>
      <c r="T24" s="64"/>
      <c r="U24" s="64"/>
      <c r="V24" s="64"/>
      <c r="W24" s="64"/>
      <c r="X24" s="15"/>
      <c r="Y24" s="15"/>
      <c r="Z24" s="15"/>
      <c r="AA24" s="16"/>
      <c r="AC24"/>
      <c r="AD24" s="2"/>
    </row>
    <row r="25" spans="2:30" ht="12.75" customHeight="1" x14ac:dyDescent="0.25">
      <c r="C25" s="26" t="s">
        <v>9</v>
      </c>
      <c r="D25" s="54">
        <f>1-D24</f>
        <v>0.83870967741935487</v>
      </c>
      <c r="E25" s="48">
        <f>1-E24</f>
        <v>0</v>
      </c>
      <c r="F25" s="48">
        <f>1-F24</f>
        <v>0.54838709677419351</v>
      </c>
      <c r="G25" s="48">
        <f>1-G24</f>
        <v>0.41935483870967738</v>
      </c>
      <c r="H25" s="49">
        <f>1-H24</f>
        <v>0.5161290322580645</v>
      </c>
      <c r="I25" s="1">
        <v>21</v>
      </c>
      <c r="J25" s="43">
        <v>1</v>
      </c>
      <c r="K25" s="34">
        <v>-11368</v>
      </c>
      <c r="L25" s="18">
        <v>5539.6298800000004</v>
      </c>
      <c r="M25" s="18">
        <v>-1968</v>
      </c>
      <c r="N25" s="18">
        <v>-90</v>
      </c>
      <c r="O25" s="35">
        <v>-1058</v>
      </c>
      <c r="P25" s="4"/>
      <c r="Q25" s="64"/>
      <c r="R25" s="64"/>
      <c r="S25" s="64"/>
      <c r="T25" s="64"/>
      <c r="U25" s="64"/>
      <c r="V25" s="64"/>
      <c r="W25" s="64"/>
      <c r="X25" s="15"/>
      <c r="Y25" s="15"/>
      <c r="Z25" s="15"/>
      <c r="AA25" s="16"/>
      <c r="AC25"/>
      <c r="AD25" s="2"/>
    </row>
    <row r="26" spans="2:30" ht="13.2" x14ac:dyDescent="0.25">
      <c r="C26" s="55" t="s">
        <v>2</v>
      </c>
      <c r="D26" s="56">
        <f>MEDIAN(K5:K35)</f>
        <v>-7342</v>
      </c>
      <c r="E26" s="56">
        <f>MEDIAN(L5:L35)</f>
        <v>6038.1988799999999</v>
      </c>
      <c r="F26" s="56">
        <f>MEDIAN(M5:M35)</f>
        <v>-444</v>
      </c>
      <c r="G26" s="56">
        <f>MEDIAN(N5:N35)</f>
        <v>19</v>
      </c>
      <c r="H26" s="56">
        <f>MEDIAN(O5:O35)</f>
        <v>-154</v>
      </c>
      <c r="I26" s="1">
        <v>22</v>
      </c>
      <c r="J26" s="43">
        <v>1</v>
      </c>
      <c r="K26" s="34">
        <v>-11801</v>
      </c>
      <c r="L26" s="18">
        <v>5436.3787300000004</v>
      </c>
      <c r="M26" s="18">
        <v>-2252</v>
      </c>
      <c r="N26" s="18">
        <v>-258</v>
      </c>
      <c r="O26" s="35">
        <v>-1236</v>
      </c>
      <c r="P26" s="4"/>
      <c r="Q26" s="4"/>
      <c r="R26" s="4"/>
      <c r="S26" s="4"/>
      <c r="T26" s="4"/>
      <c r="U26" s="4"/>
      <c r="V26" s="5"/>
      <c r="W26" s="5"/>
      <c r="X26" s="15"/>
      <c r="Y26" s="15"/>
      <c r="Z26" s="15"/>
      <c r="AA26" s="16"/>
      <c r="AC26"/>
      <c r="AD26" s="2"/>
    </row>
    <row r="27" spans="2:30" ht="13.2" x14ac:dyDescent="0.25">
      <c r="I27" s="1">
        <v>23</v>
      </c>
      <c r="J27" s="43">
        <v>1</v>
      </c>
      <c r="K27" s="34">
        <v>-12026</v>
      </c>
      <c r="L27" s="18">
        <v>5394.3476600000004</v>
      </c>
      <c r="M27" s="18">
        <v>-2414</v>
      </c>
      <c r="N27" s="18">
        <v>-400</v>
      </c>
      <c r="O27" s="35">
        <v>-1444</v>
      </c>
      <c r="P27" s="4"/>
      <c r="Q27" s="4"/>
      <c r="R27" s="4"/>
      <c r="S27" s="4"/>
      <c r="T27" s="4"/>
      <c r="U27" s="4"/>
      <c r="V27" s="5"/>
      <c r="W27" s="5"/>
      <c r="X27" s="15"/>
      <c r="Y27" s="15"/>
      <c r="Z27" s="15"/>
      <c r="AA27" s="16"/>
      <c r="AC27"/>
      <c r="AD27" s="2"/>
    </row>
    <row r="28" spans="2:30" ht="13.2" x14ac:dyDescent="0.25">
      <c r="C28" s="9"/>
      <c r="D28" s="9"/>
      <c r="E28" s="9"/>
      <c r="F28" s="9"/>
      <c r="G28" s="9"/>
      <c r="H28" s="9"/>
      <c r="I28" s="1">
        <v>24</v>
      </c>
      <c r="J28" s="43">
        <v>1</v>
      </c>
      <c r="K28" s="34">
        <v>-12714</v>
      </c>
      <c r="L28" s="18">
        <v>5359.5494200000003</v>
      </c>
      <c r="M28" s="18">
        <v>-2804</v>
      </c>
      <c r="N28" s="18">
        <v>-586</v>
      </c>
      <c r="O28" s="35">
        <v>-1530</v>
      </c>
      <c r="P28" s="4"/>
      <c r="X28" s="15"/>
      <c r="Y28" s="15"/>
      <c r="Z28" s="15"/>
      <c r="AA28" s="16"/>
      <c r="AC28"/>
      <c r="AD28" s="2"/>
    </row>
    <row r="29" spans="2:30" ht="13.2" x14ac:dyDescent="0.25">
      <c r="B29" s="41"/>
      <c r="C29" s="41"/>
      <c r="I29" s="1">
        <v>25</v>
      </c>
      <c r="J29" s="43">
        <v>1</v>
      </c>
      <c r="K29" s="34">
        <v>-13894</v>
      </c>
      <c r="L29" s="18">
        <v>5221.7502000000004</v>
      </c>
      <c r="M29" s="18">
        <v>-3068</v>
      </c>
      <c r="N29" s="18">
        <v>-1082</v>
      </c>
      <c r="O29" s="35">
        <v>-1769</v>
      </c>
      <c r="P29" s="4"/>
      <c r="Q29" s="4"/>
      <c r="R29" s="4"/>
      <c r="S29" s="4"/>
      <c r="T29" s="4"/>
      <c r="U29" s="4"/>
      <c r="V29" s="5"/>
      <c r="W29" s="5"/>
      <c r="X29" s="15"/>
      <c r="Y29" s="15"/>
      <c r="Z29" s="15"/>
      <c r="AA29" s="16"/>
      <c r="AC29"/>
      <c r="AD29" s="2"/>
    </row>
    <row r="30" spans="2:30" ht="13.2" x14ac:dyDescent="0.25">
      <c r="B30" s="41"/>
      <c r="C30" s="41"/>
      <c r="I30" s="1">
        <v>26</v>
      </c>
      <c r="J30" s="43">
        <v>1</v>
      </c>
      <c r="K30" s="34">
        <v>-15783</v>
      </c>
      <c r="L30" s="18">
        <v>5170.6308600000002</v>
      </c>
      <c r="M30" s="18">
        <v>-3370</v>
      </c>
      <c r="N30" s="18">
        <v>-1795</v>
      </c>
      <c r="O30" s="35">
        <v>-2031</v>
      </c>
      <c r="P30" s="4"/>
      <c r="Q30" s="4"/>
      <c r="R30" s="4"/>
      <c r="S30" s="4"/>
      <c r="T30" s="4"/>
      <c r="U30" s="4"/>
      <c r="V30" s="5"/>
      <c r="W30" s="5"/>
      <c r="X30" s="15"/>
      <c r="Y30" s="15"/>
      <c r="Z30" s="15"/>
      <c r="AA30" s="16"/>
      <c r="AC30"/>
      <c r="AD30" s="2"/>
    </row>
    <row r="31" spans="2:30" ht="13.2" x14ac:dyDescent="0.25">
      <c r="B31" s="41"/>
      <c r="C31" s="41"/>
      <c r="I31" s="1">
        <v>27</v>
      </c>
      <c r="J31" s="43">
        <v>1</v>
      </c>
      <c r="K31" s="34">
        <v>-16817</v>
      </c>
      <c r="L31" s="18">
        <v>4836.5237900000002</v>
      </c>
      <c r="M31" s="18">
        <v>-3985</v>
      </c>
      <c r="N31" s="18">
        <v>-2481</v>
      </c>
      <c r="O31" s="35">
        <v>-2424</v>
      </c>
      <c r="P31" s="4"/>
      <c r="Q31" s="4"/>
      <c r="R31" s="4"/>
      <c r="S31" s="4"/>
      <c r="T31" s="4"/>
      <c r="U31" s="4"/>
      <c r="V31" s="5"/>
      <c r="W31" s="5"/>
      <c r="X31" s="15"/>
      <c r="Y31" s="15"/>
      <c r="Z31" s="15"/>
      <c r="AA31" s="16"/>
      <c r="AC31"/>
      <c r="AD31" s="2"/>
    </row>
    <row r="32" spans="2:30" ht="13.2" x14ac:dyDescent="0.25">
      <c r="B32" s="41"/>
      <c r="C32" s="41"/>
      <c r="I32" s="1">
        <v>28</v>
      </c>
      <c r="J32" s="43">
        <v>1</v>
      </c>
      <c r="K32" s="34">
        <v>-18064</v>
      </c>
      <c r="L32" s="18">
        <v>4748.5814300000002</v>
      </c>
      <c r="M32" s="18">
        <v>-4522</v>
      </c>
      <c r="N32" s="18">
        <v>-2721</v>
      </c>
      <c r="O32" s="35">
        <v>-2939</v>
      </c>
      <c r="P32" s="4"/>
      <c r="Q32" s="4"/>
      <c r="R32" s="4"/>
      <c r="S32" s="4"/>
      <c r="T32" s="4"/>
      <c r="U32" s="4"/>
      <c r="V32" s="5"/>
      <c r="W32" s="5"/>
      <c r="X32" s="15"/>
      <c r="Y32" s="15"/>
      <c r="Z32" s="15"/>
      <c r="AA32" s="16"/>
      <c r="AC32"/>
      <c r="AD32" s="2"/>
    </row>
    <row r="33" spans="2:30" ht="13.2" x14ac:dyDescent="0.25">
      <c r="B33" s="41"/>
      <c r="C33" s="41"/>
      <c r="I33" s="1">
        <v>29</v>
      </c>
      <c r="J33" s="43">
        <v>1</v>
      </c>
      <c r="K33" s="34">
        <v>-19390</v>
      </c>
      <c r="L33" s="18">
        <v>4631.1142300000001</v>
      </c>
      <c r="M33" s="18">
        <v>-5103</v>
      </c>
      <c r="N33" s="18">
        <v>-3297</v>
      </c>
      <c r="O33" s="35">
        <v>-3146</v>
      </c>
      <c r="P33" s="4"/>
      <c r="Q33" s="4"/>
      <c r="R33" s="4"/>
      <c r="S33" s="4"/>
      <c r="T33" s="4"/>
      <c r="U33" s="4"/>
      <c r="V33" s="5"/>
      <c r="W33" s="5"/>
      <c r="X33" s="15"/>
      <c r="Y33" s="15"/>
      <c r="Z33" s="15"/>
      <c r="AA33" s="16"/>
      <c r="AC33"/>
      <c r="AD33" s="2"/>
    </row>
    <row r="34" spans="2:30" ht="13.2" x14ac:dyDescent="0.25">
      <c r="B34" s="41"/>
      <c r="C34" s="41"/>
      <c r="I34" s="1">
        <v>30</v>
      </c>
      <c r="J34" s="43">
        <v>1</v>
      </c>
      <c r="K34" s="34">
        <v>-21099</v>
      </c>
      <c r="L34" s="18">
        <v>4537.46731</v>
      </c>
      <c r="M34" s="18">
        <v>-5705</v>
      </c>
      <c r="N34" s="18">
        <v>-4518</v>
      </c>
      <c r="O34" s="35">
        <v>-3425</v>
      </c>
      <c r="P34" s="4"/>
      <c r="Q34" s="4"/>
      <c r="R34" s="4"/>
      <c r="S34" s="4"/>
      <c r="T34" s="4"/>
      <c r="U34" s="4"/>
      <c r="V34" s="5"/>
      <c r="W34" s="5"/>
      <c r="X34" s="15"/>
      <c r="Y34" s="15"/>
      <c r="Z34" s="15"/>
      <c r="AA34" s="16"/>
      <c r="AC34"/>
      <c r="AD34" s="2"/>
    </row>
    <row r="35" spans="2:30" ht="13.2" x14ac:dyDescent="0.25">
      <c r="B35" s="41"/>
      <c r="C35" s="41"/>
      <c r="I35" s="1">
        <v>31</v>
      </c>
      <c r="J35" s="44">
        <v>1</v>
      </c>
      <c r="K35" s="36">
        <v>-35883</v>
      </c>
      <c r="L35" s="23">
        <v>3173.99865</v>
      </c>
      <c r="M35" s="23">
        <v>-8386</v>
      </c>
      <c r="N35" s="23">
        <v>-12659</v>
      </c>
      <c r="O35" s="37">
        <v>-5197</v>
      </c>
      <c r="P35" s="4"/>
      <c r="Q35" s="4"/>
      <c r="R35" s="4"/>
      <c r="S35" s="4"/>
      <c r="T35" s="4"/>
      <c r="U35" s="4"/>
      <c r="V35" s="5"/>
      <c r="W35" s="5"/>
      <c r="X35" s="15"/>
      <c r="Y35" s="15"/>
      <c r="Z35" s="15"/>
      <c r="AA35" s="16"/>
      <c r="AC35"/>
      <c r="AD35" s="2"/>
    </row>
    <row r="36" spans="2:30" ht="13.2" x14ac:dyDescent="0.25">
      <c r="B36" s="41"/>
      <c r="C36" s="41"/>
      <c r="I36" s="7"/>
      <c r="P36" s="7"/>
      <c r="Q36" s="7"/>
      <c r="R36" s="7"/>
      <c r="S36" s="7"/>
      <c r="T36" s="7"/>
      <c r="U36" s="7"/>
      <c r="V36" s="5"/>
      <c r="W36" s="5"/>
      <c r="X36" s="15"/>
      <c r="Y36" s="15"/>
      <c r="Z36" s="15"/>
      <c r="AA36" s="16"/>
      <c r="AC36"/>
      <c r="AD36" s="2"/>
    </row>
    <row r="37" spans="2:30" ht="13.2" x14ac:dyDescent="0.25">
      <c r="B37" s="41"/>
      <c r="C37" s="41"/>
      <c r="I37" s="7"/>
      <c r="P37" s="7"/>
      <c r="Q37" s="7"/>
      <c r="R37" s="7"/>
      <c r="S37" s="7"/>
      <c r="T37" s="7"/>
      <c r="U37" s="7"/>
      <c r="V37" s="5"/>
      <c r="W37" s="5"/>
      <c r="X37" s="15"/>
      <c r="Y37" s="15"/>
      <c r="Z37" s="15"/>
      <c r="AA37" s="16"/>
      <c r="AC37"/>
      <c r="AD37" s="2"/>
    </row>
    <row r="38" spans="2:30" ht="13.2" x14ac:dyDescent="0.25">
      <c r="B38" s="41"/>
      <c r="C38" s="41"/>
      <c r="I38" s="5"/>
      <c r="P38" s="5"/>
      <c r="Q38" s="5"/>
      <c r="R38" s="5"/>
      <c r="S38" s="5"/>
      <c r="T38" s="5"/>
      <c r="U38" s="5"/>
      <c r="V38" s="5"/>
      <c r="W38" s="5"/>
      <c r="X38" s="15"/>
      <c r="Y38" s="15"/>
      <c r="Z38" s="15"/>
      <c r="AA38" s="16"/>
      <c r="AC38"/>
      <c r="AD38" s="2"/>
    </row>
    <row r="39" spans="2:30" ht="13.2" x14ac:dyDescent="0.25">
      <c r="B39" s="41"/>
      <c r="C39" s="41"/>
      <c r="I39" s="10"/>
      <c r="P39" s="10"/>
      <c r="Q39" s="10"/>
      <c r="R39" s="10"/>
      <c r="S39" s="10"/>
      <c r="T39" s="10"/>
      <c r="U39" s="10"/>
      <c r="V39" s="5"/>
      <c r="W39" s="5"/>
      <c r="X39" s="15"/>
      <c r="Y39" s="15"/>
      <c r="Z39" s="15"/>
      <c r="AA39" s="16"/>
      <c r="AC39"/>
      <c r="AD39" s="2"/>
    </row>
    <row r="40" spans="2:30" ht="13.2" x14ac:dyDescent="0.25">
      <c r="B40" s="41"/>
      <c r="C40" s="41"/>
      <c r="I40" s="11"/>
      <c r="P40" s="11"/>
      <c r="Q40" s="11"/>
      <c r="R40" s="11"/>
      <c r="S40" s="11"/>
      <c r="T40" s="11"/>
      <c r="U40" s="11"/>
      <c r="V40" s="5"/>
      <c r="W40" s="5"/>
      <c r="X40" s="15"/>
      <c r="Y40" s="15"/>
      <c r="Z40" s="15"/>
      <c r="AA40" s="16"/>
      <c r="AC40"/>
      <c r="AD40" s="2"/>
    </row>
    <row r="41" spans="2:30" ht="13.2" x14ac:dyDescent="0.25">
      <c r="B41" s="41"/>
      <c r="C41" s="41"/>
      <c r="I41" s="11"/>
      <c r="P41" s="11"/>
      <c r="Q41" s="11"/>
      <c r="R41" s="11"/>
      <c r="S41" s="11"/>
      <c r="T41" s="11"/>
      <c r="U41" s="11"/>
      <c r="V41" s="5"/>
      <c r="W41" s="5"/>
      <c r="X41" s="15"/>
      <c r="Y41" s="15"/>
      <c r="Z41" s="15"/>
      <c r="AA41" s="16"/>
      <c r="AC41"/>
      <c r="AD41" s="2"/>
    </row>
    <row r="42" spans="2:30" ht="13.2" x14ac:dyDescent="0.25">
      <c r="B42" s="41"/>
      <c r="C42" s="41"/>
      <c r="I42" s="11"/>
      <c r="P42" s="11"/>
      <c r="Q42" s="11"/>
      <c r="R42" s="11"/>
      <c r="S42" s="11"/>
      <c r="T42" s="11"/>
      <c r="U42" s="11"/>
      <c r="V42" s="5"/>
      <c r="W42" s="5"/>
      <c r="X42" s="15"/>
      <c r="Y42" s="15"/>
      <c r="Z42" s="15"/>
      <c r="AA42" s="16"/>
      <c r="AC42"/>
      <c r="AD42" s="2"/>
    </row>
    <row r="43" spans="2:30" ht="13.2" x14ac:dyDescent="0.25">
      <c r="B43" s="41"/>
      <c r="C43" s="41"/>
      <c r="I43" s="11"/>
      <c r="P43" s="11"/>
      <c r="Q43" s="11"/>
      <c r="R43" s="11"/>
      <c r="S43" s="11"/>
      <c r="T43" s="11"/>
      <c r="U43" s="11"/>
      <c r="V43" s="5"/>
      <c r="W43" s="5"/>
      <c r="X43" s="15"/>
      <c r="Y43" s="15"/>
      <c r="Z43" s="15"/>
      <c r="AA43" s="16"/>
      <c r="AC43"/>
      <c r="AD43" s="2"/>
    </row>
    <row r="44" spans="2:30" ht="13.2" x14ac:dyDescent="0.25">
      <c r="I44" s="11"/>
      <c r="P44" s="11"/>
      <c r="Q44" s="11"/>
      <c r="R44" s="11"/>
      <c r="S44" s="11"/>
      <c r="T44" s="11"/>
      <c r="U44" s="11"/>
      <c r="V44" s="5"/>
      <c r="W44" s="5"/>
      <c r="X44" s="15"/>
      <c r="Y44" s="15"/>
      <c r="Z44" s="15"/>
      <c r="AA44" s="16"/>
      <c r="AC44"/>
      <c r="AD44" s="2"/>
    </row>
    <row r="45" spans="2:30" ht="13.2" x14ac:dyDescent="0.25">
      <c r="I45" s="11"/>
      <c r="P45" s="11"/>
      <c r="Q45" s="11"/>
      <c r="R45" s="11"/>
      <c r="S45" s="11"/>
      <c r="T45" s="11"/>
      <c r="U45" s="11"/>
      <c r="V45" s="5"/>
      <c r="W45" s="5"/>
      <c r="X45" s="15"/>
      <c r="Y45" s="15"/>
      <c r="Z45" s="15"/>
      <c r="AA45" s="16"/>
      <c r="AC45"/>
      <c r="AD45" s="2"/>
    </row>
    <row r="46" spans="2:30" ht="13.2" x14ac:dyDescent="0.25">
      <c r="I46" s="11"/>
      <c r="P46" s="11"/>
      <c r="Q46" s="11"/>
      <c r="R46" s="11"/>
      <c r="S46" s="11"/>
      <c r="T46" s="11"/>
      <c r="U46" s="11"/>
      <c r="V46" s="5"/>
      <c r="W46" s="5"/>
      <c r="X46" s="15"/>
      <c r="Y46" s="15"/>
      <c r="Z46" s="15"/>
      <c r="AA46" s="16"/>
      <c r="AC46"/>
      <c r="AD46" s="2"/>
    </row>
    <row r="47" spans="2:30" ht="13.2" x14ac:dyDescent="0.25">
      <c r="I47" s="11"/>
      <c r="P47" s="11"/>
      <c r="Q47" s="11"/>
      <c r="R47" s="11"/>
      <c r="S47" s="11"/>
      <c r="T47" s="11"/>
      <c r="U47" s="11"/>
      <c r="V47" s="5"/>
      <c r="W47" s="5"/>
      <c r="X47" s="15"/>
      <c r="Y47" s="15"/>
      <c r="Z47" s="15"/>
      <c r="AA47" s="16"/>
      <c r="AC47"/>
      <c r="AD47" s="2"/>
    </row>
    <row r="48" spans="2:30" ht="13.2" x14ac:dyDescent="0.25">
      <c r="I48" s="11"/>
      <c r="P48" s="11"/>
      <c r="Q48" s="11"/>
      <c r="R48" s="11"/>
      <c r="S48" s="11"/>
      <c r="T48" s="11"/>
      <c r="U48" s="11"/>
      <c r="V48" s="5"/>
      <c r="W48" s="5"/>
      <c r="X48" s="15"/>
      <c r="Y48" s="15"/>
      <c r="Z48" s="15"/>
      <c r="AA48" s="16"/>
      <c r="AC48"/>
      <c r="AD48" s="2"/>
    </row>
    <row r="49" spans="9:30" ht="13.2" x14ac:dyDescent="0.25">
      <c r="I49" s="11"/>
      <c r="P49" s="11"/>
      <c r="Q49" s="11"/>
      <c r="R49" s="11"/>
      <c r="S49" s="11"/>
      <c r="T49" s="11"/>
      <c r="U49" s="11"/>
      <c r="V49" s="5"/>
      <c r="W49" s="5"/>
      <c r="X49" s="15"/>
      <c r="Y49" s="15"/>
      <c r="Z49" s="15"/>
      <c r="AA49" s="16"/>
      <c r="AC49"/>
      <c r="AD49" s="2"/>
    </row>
    <row r="50" spans="9:30" ht="13.2" x14ac:dyDescent="0.25">
      <c r="I50" s="11"/>
      <c r="P50" s="11"/>
      <c r="Q50" s="11"/>
      <c r="R50" s="11"/>
      <c r="S50" s="11"/>
      <c r="T50" s="11"/>
      <c r="U50" s="11"/>
      <c r="V50" s="5"/>
      <c r="W50" s="5"/>
      <c r="X50" s="15"/>
      <c r="Y50" s="15"/>
      <c r="Z50" s="15"/>
      <c r="AA50" s="16"/>
      <c r="AC50"/>
      <c r="AD50" s="2"/>
    </row>
    <row r="51" spans="9:30" ht="13.2" x14ac:dyDescent="0.25">
      <c r="I51" s="11"/>
      <c r="P51" s="11"/>
      <c r="Q51" s="11"/>
      <c r="R51" s="11"/>
      <c r="S51" s="11"/>
      <c r="T51" s="11"/>
      <c r="U51" s="11"/>
      <c r="V51" s="5"/>
      <c r="W51" s="5"/>
      <c r="X51" s="15"/>
      <c r="Y51" s="15"/>
      <c r="Z51" s="15"/>
      <c r="AA51" s="16"/>
      <c r="AC51"/>
      <c r="AD51" s="2"/>
    </row>
    <row r="52" spans="9:30" ht="13.2" x14ac:dyDescent="0.25">
      <c r="I52" s="12"/>
      <c r="P52" s="12"/>
      <c r="Q52" s="11"/>
      <c r="R52" s="11"/>
      <c r="S52" s="11"/>
      <c r="T52" s="11"/>
      <c r="U52" s="11"/>
      <c r="V52" s="5"/>
      <c r="W52" s="5"/>
      <c r="X52" s="15"/>
      <c r="Y52" s="15"/>
      <c r="Z52" s="15"/>
      <c r="AA52" s="16"/>
      <c r="AC52"/>
      <c r="AD52" s="2"/>
    </row>
    <row r="53" spans="9:30" ht="13.2" x14ac:dyDescent="0.25">
      <c r="I53" s="12"/>
      <c r="P53" s="12"/>
      <c r="Q53" s="11"/>
      <c r="R53" s="11"/>
      <c r="S53" s="11"/>
      <c r="T53" s="11"/>
      <c r="U53" s="11"/>
      <c r="V53" s="5"/>
      <c r="W53" s="5"/>
      <c r="X53" s="15"/>
      <c r="Y53" s="15"/>
      <c r="Z53" s="15"/>
      <c r="AA53" s="16"/>
      <c r="AC53"/>
      <c r="AD53" s="2"/>
    </row>
    <row r="54" spans="9:30" ht="13.2" x14ac:dyDescent="0.25">
      <c r="I54" s="12"/>
      <c r="P54" s="12"/>
      <c r="Q54" s="12"/>
      <c r="R54" s="12"/>
      <c r="S54" s="12"/>
      <c r="T54" s="12"/>
      <c r="U54" s="12"/>
      <c r="V54" s="5"/>
      <c r="W54" s="5"/>
      <c r="X54" s="15"/>
      <c r="Y54" s="15"/>
      <c r="Z54" s="15"/>
      <c r="AA54" s="16"/>
      <c r="AC54"/>
      <c r="AD54" s="2"/>
    </row>
    <row r="55" spans="9:30" ht="13.2" x14ac:dyDescent="0.25">
      <c r="I55" s="12"/>
      <c r="P55" s="12"/>
      <c r="Q55" s="12"/>
      <c r="R55" s="12"/>
      <c r="S55" s="12"/>
      <c r="T55" s="12"/>
      <c r="U55" s="12"/>
      <c r="V55" s="5"/>
      <c r="W55" s="5"/>
      <c r="X55" s="15"/>
      <c r="Y55" s="15"/>
      <c r="Z55" s="15"/>
      <c r="AA55" s="16"/>
      <c r="AC55"/>
      <c r="AD55" s="2"/>
    </row>
    <row r="56" spans="9:30" ht="13.2" x14ac:dyDescent="0.25">
      <c r="I56" s="11"/>
      <c r="P56" s="11"/>
      <c r="Q56" s="11"/>
      <c r="R56" s="11"/>
      <c r="S56" s="11"/>
      <c r="T56" s="11"/>
      <c r="U56" s="11"/>
      <c r="V56" s="5"/>
      <c r="W56" s="5"/>
      <c r="X56" s="15"/>
      <c r="Y56" s="15"/>
      <c r="Z56" s="15"/>
      <c r="AA56" s="16"/>
      <c r="AC56"/>
      <c r="AD56" s="2"/>
    </row>
    <row r="57" spans="9:30" ht="13.2" x14ac:dyDescent="0.25">
      <c r="I57" s="11"/>
      <c r="P57" s="11"/>
      <c r="Q57" s="11"/>
      <c r="R57" s="11"/>
      <c r="S57" s="11"/>
      <c r="T57" s="11"/>
      <c r="U57" s="11"/>
      <c r="V57" s="5"/>
      <c r="W57" s="5"/>
      <c r="X57" s="15"/>
      <c r="Y57" s="15"/>
      <c r="Z57" s="15"/>
      <c r="AA57" s="16"/>
      <c r="AC57"/>
      <c r="AD57" s="2"/>
    </row>
    <row r="58" spans="9:30" ht="13.2" x14ac:dyDescent="0.25">
      <c r="I58" s="11"/>
      <c r="P58" s="11"/>
      <c r="Q58" s="11"/>
      <c r="R58" s="11"/>
      <c r="S58" s="11"/>
      <c r="T58" s="11"/>
      <c r="U58" s="11"/>
      <c r="V58" s="5"/>
      <c r="W58" s="5"/>
      <c r="X58" s="15"/>
      <c r="Y58" s="15"/>
      <c r="Z58" s="15"/>
      <c r="AA58" s="16"/>
      <c r="AC58"/>
      <c r="AD58" s="2"/>
    </row>
    <row r="59" spans="9:30" ht="13.2" x14ac:dyDescent="0.25">
      <c r="I59" s="13"/>
      <c r="P59" s="13"/>
      <c r="Q59" s="13"/>
      <c r="R59" s="13"/>
      <c r="S59" s="13"/>
      <c r="T59" s="13"/>
      <c r="U59" s="13"/>
      <c r="V59" s="5"/>
      <c r="W59" s="5"/>
      <c r="X59" s="15"/>
      <c r="Y59" s="15"/>
      <c r="Z59" s="15"/>
      <c r="AA59" s="16"/>
      <c r="AC59"/>
      <c r="AD59" s="2"/>
    </row>
    <row r="60" spans="9:30" ht="13.2" x14ac:dyDescent="0.25">
      <c r="V60" s="5"/>
      <c r="W60" s="5"/>
      <c r="X60" s="15"/>
      <c r="Y60" s="15"/>
      <c r="Z60" s="15"/>
      <c r="AA60" s="16"/>
      <c r="AC60"/>
      <c r="AD60" s="2"/>
    </row>
    <row r="61" spans="9:30" ht="13.2" x14ac:dyDescent="0.25">
      <c r="V61" s="5"/>
      <c r="W61" s="5"/>
      <c r="X61" s="15"/>
      <c r="Y61" s="15"/>
      <c r="Z61" s="15"/>
      <c r="AA61" s="16"/>
      <c r="AC61"/>
      <c r="AD61" s="2"/>
    </row>
    <row r="62" spans="9:30" ht="13.2" x14ac:dyDescent="0.25">
      <c r="V62" s="5"/>
      <c r="W62" s="5"/>
      <c r="X62" s="15"/>
      <c r="Y62" s="15"/>
      <c r="Z62" s="15"/>
      <c r="AA62" s="16"/>
      <c r="AC62"/>
      <c r="AD62" s="2"/>
    </row>
    <row r="63" spans="9:30" ht="13.2" x14ac:dyDescent="0.25">
      <c r="V63" s="5"/>
      <c r="W63" s="5"/>
      <c r="X63" s="15"/>
      <c r="Y63" s="15"/>
      <c r="Z63" s="15"/>
      <c r="AA63" s="16"/>
      <c r="AC63"/>
      <c r="AD63" s="2"/>
    </row>
    <row r="64" spans="9:30" ht="13.2" x14ac:dyDescent="0.25">
      <c r="V64" s="5"/>
      <c r="W64" s="5"/>
      <c r="X64" s="15"/>
      <c r="Y64" s="15"/>
      <c r="Z64" s="15"/>
      <c r="AA64" s="16"/>
      <c r="AC64"/>
      <c r="AD64" s="2"/>
    </row>
    <row r="65" spans="22:30" ht="13.2" x14ac:dyDescent="0.25">
      <c r="V65" s="5"/>
      <c r="W65" s="5"/>
      <c r="X65" s="15"/>
      <c r="Y65" s="15"/>
      <c r="Z65" s="15"/>
      <c r="AA65" s="16"/>
      <c r="AC65"/>
      <c r="AD65" s="2"/>
    </row>
    <row r="66" spans="22:30" ht="13.2" x14ac:dyDescent="0.25">
      <c r="V66" s="5"/>
      <c r="W66" s="5"/>
      <c r="X66" s="15"/>
      <c r="Y66" s="15"/>
      <c r="Z66" s="15"/>
      <c r="AA66" s="16"/>
      <c r="AC66"/>
      <c r="AD66" s="2"/>
    </row>
    <row r="67" spans="22:30" ht="13.2" x14ac:dyDescent="0.25">
      <c r="V67" s="5"/>
      <c r="W67" s="5"/>
      <c r="X67" s="15"/>
      <c r="Y67" s="15"/>
      <c r="Z67" s="15"/>
      <c r="AA67" s="16"/>
      <c r="AC67"/>
      <c r="AD67" s="2"/>
    </row>
    <row r="68" spans="22:30" ht="13.2" x14ac:dyDescent="0.25">
      <c r="V68" s="5"/>
      <c r="W68" s="5"/>
      <c r="X68" s="15"/>
      <c r="Y68" s="15"/>
      <c r="Z68" s="15"/>
      <c r="AA68" s="16"/>
      <c r="AC68"/>
      <c r="AD68" s="2"/>
    </row>
    <row r="69" spans="22:30" ht="13.2" x14ac:dyDescent="0.25">
      <c r="V69" s="5"/>
      <c r="W69" s="5"/>
      <c r="X69" s="15"/>
      <c r="Y69" s="15"/>
      <c r="Z69" s="15"/>
      <c r="AA69" s="16"/>
      <c r="AC69"/>
      <c r="AD69" s="2"/>
    </row>
    <row r="70" spans="22:30" ht="13.2" x14ac:dyDescent="0.25">
      <c r="V70" s="5"/>
      <c r="W70" s="5"/>
      <c r="X70" s="15"/>
      <c r="Y70" s="15"/>
      <c r="Z70" s="15"/>
      <c r="AA70" s="16"/>
      <c r="AC70"/>
      <c r="AD70" s="2"/>
    </row>
    <row r="71" spans="22:30" ht="13.2" x14ac:dyDescent="0.25">
      <c r="V71" s="5"/>
      <c r="W71" s="5"/>
      <c r="X71" s="15"/>
      <c r="Y71" s="15"/>
      <c r="Z71" s="15"/>
      <c r="AA71" s="16"/>
      <c r="AC71"/>
      <c r="AD71" s="2"/>
    </row>
    <row r="72" spans="22:30" ht="13.2" x14ac:dyDescent="0.25">
      <c r="V72" s="5"/>
      <c r="W72" s="5"/>
      <c r="X72" s="15"/>
      <c r="Y72" s="15"/>
      <c r="Z72" s="15"/>
      <c r="AA72" s="16"/>
      <c r="AC72"/>
      <c r="AD72" s="2"/>
    </row>
    <row r="73" spans="22:30" ht="13.2" x14ac:dyDescent="0.25">
      <c r="V73" s="5"/>
      <c r="W73" s="5"/>
      <c r="X73" s="15"/>
      <c r="Y73" s="15"/>
      <c r="Z73" s="15"/>
      <c r="AA73" s="16"/>
      <c r="AC73"/>
      <c r="AD73" s="2"/>
    </row>
    <row r="74" spans="22:30" ht="13.2" x14ac:dyDescent="0.25">
      <c r="V74" s="5"/>
      <c r="W74" s="5"/>
      <c r="X74" s="15"/>
      <c r="Y74" s="15"/>
      <c r="Z74" s="15"/>
      <c r="AA74" s="16"/>
      <c r="AC74"/>
      <c r="AD74" s="2"/>
    </row>
    <row r="75" spans="22:30" ht="13.2" x14ac:dyDescent="0.25">
      <c r="V75" s="5"/>
      <c r="W75" s="5"/>
      <c r="X75" s="15"/>
      <c r="Y75" s="15"/>
      <c r="Z75" s="15"/>
      <c r="AA75" s="16"/>
      <c r="AC75"/>
      <c r="AD75" s="2"/>
    </row>
    <row r="76" spans="22:30" ht="13.2" x14ac:dyDescent="0.25">
      <c r="V76" s="5"/>
      <c r="W76" s="5"/>
      <c r="X76" s="15"/>
      <c r="Y76" s="15"/>
      <c r="Z76" s="15"/>
      <c r="AA76" s="16"/>
      <c r="AC76"/>
      <c r="AD76" s="2"/>
    </row>
    <row r="77" spans="22:30" ht="13.2" x14ac:dyDescent="0.25">
      <c r="V77" s="5"/>
      <c r="W77" s="5"/>
      <c r="X77" s="15"/>
      <c r="Y77" s="15"/>
      <c r="Z77" s="15"/>
      <c r="AA77" s="16"/>
      <c r="AC77"/>
      <c r="AD77" s="2"/>
    </row>
    <row r="78" spans="22:30" ht="13.2" x14ac:dyDescent="0.25">
      <c r="V78" s="5"/>
      <c r="W78" s="5"/>
      <c r="X78" s="15"/>
      <c r="Y78" s="15"/>
      <c r="Z78" s="15"/>
      <c r="AA78" s="16"/>
      <c r="AC78"/>
      <c r="AD78" s="2"/>
    </row>
    <row r="79" spans="22:30" ht="13.2" x14ac:dyDescent="0.25">
      <c r="V79" s="5"/>
      <c r="W79" s="5"/>
      <c r="X79" s="15"/>
      <c r="Y79" s="15"/>
      <c r="Z79" s="15"/>
      <c r="AA79" s="16"/>
      <c r="AC79"/>
      <c r="AD79" s="2"/>
    </row>
    <row r="80" spans="22:30" ht="13.2" x14ac:dyDescent="0.25">
      <c r="V80" s="5"/>
      <c r="W80" s="5"/>
      <c r="X80" s="15"/>
      <c r="Y80" s="15"/>
      <c r="Z80" s="15"/>
      <c r="AA80" s="16"/>
      <c r="AC80"/>
      <c r="AD80" s="2"/>
    </row>
    <row r="81" spans="9:30" ht="13.2" x14ac:dyDescent="0.25">
      <c r="V81" s="5"/>
      <c r="W81" s="5"/>
      <c r="X81" s="15"/>
      <c r="Y81" s="15"/>
      <c r="Z81" s="15"/>
      <c r="AA81" s="16"/>
      <c r="AC81"/>
      <c r="AD81" s="2"/>
    </row>
    <row r="82" spans="9:30" ht="13.2" x14ac:dyDescent="0.25">
      <c r="V82" s="5"/>
      <c r="W82" s="5"/>
      <c r="X82" s="15"/>
      <c r="Y82" s="15"/>
      <c r="Z82" s="15"/>
      <c r="AA82" s="16"/>
      <c r="AC82"/>
      <c r="AD82" s="2"/>
    </row>
    <row r="83" spans="9:30" ht="13.2" x14ac:dyDescent="0.25">
      <c r="V83" s="5"/>
      <c r="W83" s="5"/>
      <c r="X83" s="15"/>
      <c r="Y83" s="15"/>
      <c r="Z83" s="15"/>
      <c r="AA83" s="16"/>
      <c r="AC83"/>
      <c r="AD83" s="2"/>
    </row>
    <row r="84" spans="9:30" ht="13.2" x14ac:dyDescent="0.25">
      <c r="V84" s="5"/>
      <c r="W84" s="5"/>
      <c r="X84" s="15"/>
      <c r="Y84" s="15"/>
      <c r="Z84" s="15"/>
      <c r="AA84" s="16"/>
      <c r="AC84"/>
      <c r="AD84" s="2"/>
    </row>
    <row r="85" spans="9:30" ht="13.2" x14ac:dyDescent="0.25">
      <c r="V85" s="5"/>
      <c r="W85" s="5"/>
      <c r="X85" s="15"/>
      <c r="Y85" s="15"/>
      <c r="Z85" s="15"/>
      <c r="AA85" s="16"/>
      <c r="AC85"/>
      <c r="AD85" s="2"/>
    </row>
    <row r="86" spans="9:30" ht="13.2" x14ac:dyDescent="0.25">
      <c r="V86" s="5"/>
      <c r="W86" s="5"/>
      <c r="X86" s="15"/>
      <c r="Y86" s="15"/>
      <c r="Z86" s="15"/>
      <c r="AA86" s="16"/>
      <c r="AC86"/>
      <c r="AD86" s="2"/>
    </row>
    <row r="87" spans="9:30" ht="13.2" x14ac:dyDescent="0.25">
      <c r="V87" s="5"/>
      <c r="W87" s="5"/>
      <c r="X87" s="15"/>
      <c r="Y87" s="15"/>
      <c r="Z87" s="15"/>
      <c r="AA87" s="16"/>
      <c r="AC87"/>
      <c r="AD87" s="2"/>
    </row>
    <row r="88" spans="9:30" ht="13.2" x14ac:dyDescent="0.25">
      <c r="V88" s="5"/>
      <c r="W88" s="5"/>
      <c r="X88" s="15"/>
      <c r="Y88" s="15"/>
      <c r="Z88" s="15"/>
      <c r="AA88" s="16"/>
      <c r="AC88"/>
      <c r="AD88" s="2"/>
    </row>
    <row r="89" spans="9:30" ht="13.2" x14ac:dyDescent="0.25">
      <c r="V89" s="5"/>
      <c r="W89" s="5"/>
      <c r="X89" s="15"/>
      <c r="Y89" s="15"/>
      <c r="Z89" s="15"/>
      <c r="AA89" s="16"/>
      <c r="AC89"/>
      <c r="AD89" s="2"/>
    </row>
    <row r="90" spans="9:30" ht="13.2" x14ac:dyDescent="0.25">
      <c r="V90" s="5"/>
      <c r="W90" s="5"/>
      <c r="X90" s="15"/>
      <c r="Y90" s="15"/>
      <c r="Z90" s="15"/>
      <c r="AA90" s="16"/>
      <c r="AC90"/>
      <c r="AD90" s="2"/>
    </row>
    <row r="91" spans="9:30" ht="13.2" x14ac:dyDescent="0.25">
      <c r="V91" s="5"/>
      <c r="W91" s="5"/>
      <c r="X91" s="15"/>
      <c r="Y91" s="15"/>
      <c r="Z91" s="15"/>
      <c r="AA91" s="16"/>
      <c r="AC91"/>
      <c r="AD91" s="2"/>
    </row>
    <row r="92" spans="9:30" ht="13.2" x14ac:dyDescent="0.25">
      <c r="V92" s="5"/>
      <c r="W92" s="5"/>
      <c r="X92" s="15"/>
      <c r="Y92" s="15"/>
      <c r="Z92" s="15"/>
      <c r="AA92" s="16"/>
      <c r="AC92"/>
      <c r="AD92" s="2"/>
    </row>
    <row r="93" spans="9:30" ht="13.2" x14ac:dyDescent="0.25">
      <c r="I93" s="5"/>
      <c r="P93" s="5"/>
      <c r="Q93" s="5"/>
      <c r="R93" s="5"/>
      <c r="S93" s="5"/>
      <c r="T93" s="5"/>
      <c r="U93" s="5"/>
      <c r="V93" s="5"/>
      <c r="W93" s="5"/>
      <c r="X93" s="15"/>
      <c r="Y93" s="15"/>
      <c r="Z93" s="15"/>
      <c r="AA93" s="16"/>
      <c r="AC93"/>
      <c r="AD93" s="2"/>
    </row>
    <row r="94" spans="9:30" ht="13.2" x14ac:dyDescent="0.25">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AE96"/>
  <sheetViews>
    <sheetView zoomScale="85" zoomScaleNormal="85" workbookViewId="0">
      <selection activeCell="M21" sqref="M21"/>
    </sheetView>
  </sheetViews>
  <sheetFormatPr defaultColWidth="9.109375" defaultRowHeight="11.4" x14ac:dyDescent="0.2"/>
  <cols>
    <col min="1" max="1" width="2.44140625" style="1" customWidth="1"/>
    <col min="2" max="2" width="2.5546875" style="1" customWidth="1"/>
    <col min="3" max="3" width="14.5546875" style="1" customWidth="1"/>
    <col min="4" max="4" width="10" style="1" bestFit="1" customWidth="1"/>
    <col min="5" max="5" width="10.88671875" style="1" bestFit="1" customWidth="1"/>
    <col min="6" max="6" width="10" style="1" bestFit="1" customWidth="1"/>
    <col min="7" max="8" width="10" style="1" customWidth="1"/>
    <col min="9" max="9" width="4.109375" style="1" customWidth="1"/>
    <col min="10" max="15" width="8.6640625" style="1" customWidth="1"/>
    <col min="16" max="16" width="2.5546875" style="1" customWidth="1"/>
    <col min="17" max="17" width="18.33203125" style="1" customWidth="1"/>
    <col min="18" max="22" width="9.109375" style="1"/>
    <col min="23" max="23" width="3.5546875" style="1" customWidth="1"/>
    <col min="24" max="24" width="15.88671875" style="14" bestFit="1" customWidth="1"/>
    <col min="25" max="26" width="6.5546875" style="14" bestFit="1" customWidth="1"/>
    <col min="27" max="27" width="7.88671875" style="14" bestFit="1" customWidth="1"/>
    <col min="28" max="28" width="8" style="14" bestFit="1" customWidth="1"/>
    <col min="29" max="16384" width="9.109375" style="1"/>
  </cols>
  <sheetData>
    <row r="2" spans="2:31" ht="12" x14ac:dyDescent="0.25">
      <c r="C2" s="64" t="s">
        <v>22</v>
      </c>
      <c r="D2" s="64"/>
      <c r="E2" s="64"/>
      <c r="F2" s="64"/>
      <c r="G2" s="64"/>
      <c r="H2" s="64"/>
    </row>
    <row r="3" spans="2:31" ht="29.25" customHeight="1" x14ac:dyDescent="0.25">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28" t="s">
        <v>7</v>
      </c>
      <c r="L4" s="29" t="s">
        <v>5</v>
      </c>
      <c r="M4" s="29" t="s">
        <v>6</v>
      </c>
      <c r="N4" s="29" t="s">
        <v>15</v>
      </c>
      <c r="O4" s="29" t="s">
        <v>14</v>
      </c>
      <c r="P4" s="1"/>
      <c r="V4" s="1"/>
      <c r="W4" s="1"/>
    </row>
    <row r="5" spans="2:31" ht="13.2" x14ac:dyDescent="0.25">
      <c r="C5" s="40" t="s">
        <v>12</v>
      </c>
      <c r="D5" s="39">
        <f>MAX(0,K5:K35)</f>
        <v>10477</v>
      </c>
      <c r="E5" s="39">
        <f t="shared" ref="E5:H5" si="0">MAX(0,L5:L35)</f>
        <v>10280.179050000001</v>
      </c>
      <c r="F5" s="39">
        <f t="shared" si="0"/>
        <v>11396</v>
      </c>
      <c r="G5" s="39">
        <f t="shared" si="0"/>
        <v>229</v>
      </c>
      <c r="H5" s="39">
        <f t="shared" si="0"/>
        <v>12425</v>
      </c>
      <c r="I5" s="1">
        <v>1</v>
      </c>
      <c r="J5" s="42">
        <v>1</v>
      </c>
      <c r="K5" s="31">
        <v>10477</v>
      </c>
      <c r="L5" s="32">
        <v>10280.179050000001</v>
      </c>
      <c r="M5" s="32">
        <v>11396</v>
      </c>
      <c r="N5" s="32">
        <v>229</v>
      </c>
      <c r="O5" s="33">
        <v>12425</v>
      </c>
      <c r="AC5"/>
      <c r="AD5" s="2"/>
      <c r="AE5" s="6"/>
    </row>
    <row r="6" spans="2:31" ht="13.2" x14ac:dyDescent="0.25">
      <c r="B6" s="41"/>
      <c r="C6" s="40" t="s">
        <v>13</v>
      </c>
      <c r="D6" s="39">
        <f>MAX(0,-MIN(K5:K35))</f>
        <v>17747</v>
      </c>
      <c r="E6" s="39">
        <f>MAX(0,-MIN(L5:L35))</f>
        <v>0</v>
      </c>
      <c r="F6" s="39">
        <f>MAX(0,-MIN(M5:M35))</f>
        <v>8975</v>
      </c>
      <c r="G6" s="39">
        <f>MAX(0,-MIN(N5:N35))</f>
        <v>9939</v>
      </c>
      <c r="H6" s="39">
        <f>MAX(0,-MIN(O5:O35))</f>
        <v>5585</v>
      </c>
      <c r="I6" s="1">
        <v>2</v>
      </c>
      <c r="J6" s="43">
        <v>1</v>
      </c>
      <c r="K6" s="34">
        <v>8371</v>
      </c>
      <c r="L6" s="18">
        <v>8501.09058</v>
      </c>
      <c r="M6" s="18">
        <v>5385</v>
      </c>
      <c r="N6" s="18">
        <v>115</v>
      </c>
      <c r="O6" s="35">
        <v>4566</v>
      </c>
      <c r="AC6"/>
      <c r="AD6" s="2"/>
    </row>
    <row r="7" spans="2:31" ht="13.2" x14ac:dyDescent="0.25">
      <c r="I7" s="1">
        <v>3</v>
      </c>
      <c r="J7" s="43">
        <v>1</v>
      </c>
      <c r="K7" s="34">
        <v>7016</v>
      </c>
      <c r="L7" s="18">
        <v>8035.2252900000003</v>
      </c>
      <c r="M7" s="18">
        <v>4576</v>
      </c>
      <c r="N7" s="18">
        <v>107</v>
      </c>
      <c r="O7" s="35">
        <v>3781</v>
      </c>
      <c r="W7" s="5"/>
      <c r="AC7"/>
      <c r="AD7" s="2"/>
    </row>
    <row r="8" spans="2:31" ht="13.2" x14ac:dyDescent="0.25">
      <c r="I8" s="1">
        <v>4</v>
      </c>
      <c r="J8" s="43">
        <v>1</v>
      </c>
      <c r="K8" s="34">
        <v>4334</v>
      </c>
      <c r="L8" s="18">
        <v>7648.0003500000003</v>
      </c>
      <c r="M8" s="18">
        <v>3226</v>
      </c>
      <c r="N8" s="18">
        <v>101</v>
      </c>
      <c r="O8" s="35">
        <v>3500</v>
      </c>
      <c r="W8" s="5"/>
      <c r="AC8"/>
      <c r="AD8" s="2"/>
    </row>
    <row r="9" spans="2:31" ht="13.2" x14ac:dyDescent="0.25">
      <c r="I9" s="1">
        <v>5</v>
      </c>
      <c r="J9" s="43">
        <v>1</v>
      </c>
      <c r="K9" s="34">
        <v>3821</v>
      </c>
      <c r="L9" s="18">
        <v>7349.9020099999998</v>
      </c>
      <c r="M9" s="18">
        <v>2804</v>
      </c>
      <c r="N9" s="18">
        <v>73</v>
      </c>
      <c r="O9" s="35">
        <v>2897</v>
      </c>
      <c r="W9" s="5"/>
      <c r="AC9"/>
      <c r="AD9" s="2"/>
    </row>
    <row r="10" spans="2:31" ht="13.2" x14ac:dyDescent="0.25">
      <c r="I10" s="1">
        <v>6</v>
      </c>
      <c r="J10" s="43">
        <v>1</v>
      </c>
      <c r="K10" s="34">
        <v>3257</v>
      </c>
      <c r="L10" s="18">
        <v>7132.7831900000001</v>
      </c>
      <c r="M10" s="18">
        <v>2183</v>
      </c>
      <c r="N10" s="18">
        <v>66</v>
      </c>
      <c r="O10" s="35">
        <v>2612</v>
      </c>
      <c r="W10" s="5"/>
      <c r="AC10"/>
      <c r="AD10" s="2"/>
    </row>
    <row r="11" spans="2:31" ht="12.75" customHeight="1" x14ac:dyDescent="0.25">
      <c r="C11" s="64" t="s">
        <v>17</v>
      </c>
      <c r="D11" s="64"/>
      <c r="E11" s="64"/>
      <c r="F11" s="64"/>
      <c r="G11" s="64"/>
      <c r="H11" s="64"/>
      <c r="I11" s="1">
        <v>7</v>
      </c>
      <c r="J11" s="43">
        <v>1</v>
      </c>
      <c r="K11" s="34">
        <v>1991</v>
      </c>
      <c r="L11" s="18">
        <v>6861.6067499999999</v>
      </c>
      <c r="M11" s="18">
        <v>1621</v>
      </c>
      <c r="N11" s="18">
        <v>65</v>
      </c>
      <c r="O11" s="35">
        <v>2133</v>
      </c>
      <c r="W11" s="5"/>
      <c r="AC11"/>
      <c r="AD11" s="2"/>
    </row>
    <row r="12" spans="2:31" ht="13.2" x14ac:dyDescent="0.25">
      <c r="C12" s="64"/>
      <c r="D12" s="64"/>
      <c r="E12" s="64"/>
      <c r="F12" s="64"/>
      <c r="G12" s="64"/>
      <c r="H12" s="64"/>
      <c r="I12" s="1">
        <v>8</v>
      </c>
      <c r="J12" s="43">
        <v>1</v>
      </c>
      <c r="K12" s="34">
        <v>974</v>
      </c>
      <c r="L12" s="18">
        <v>6647.0096899999999</v>
      </c>
      <c r="M12" s="18">
        <v>1310</v>
      </c>
      <c r="N12" s="18">
        <v>61</v>
      </c>
      <c r="O12" s="35">
        <v>1722</v>
      </c>
      <c r="W12" s="5"/>
      <c r="AC12"/>
      <c r="AD12" s="2"/>
    </row>
    <row r="13" spans="2:31" ht="13.2" x14ac:dyDescent="0.25">
      <c r="C13" s="4"/>
      <c r="D13" s="65" t="s">
        <v>10</v>
      </c>
      <c r="E13" s="66"/>
      <c r="F13" s="66"/>
      <c r="G13" s="66"/>
      <c r="H13" s="66"/>
      <c r="I13" s="1">
        <v>9</v>
      </c>
      <c r="J13" s="43">
        <v>1</v>
      </c>
      <c r="K13" s="34">
        <v>-499</v>
      </c>
      <c r="L13" s="18">
        <v>6430.3275000000003</v>
      </c>
      <c r="M13" s="18">
        <v>717</v>
      </c>
      <c r="N13" s="18">
        <v>59</v>
      </c>
      <c r="O13" s="35">
        <v>1493</v>
      </c>
      <c r="W13" s="5"/>
      <c r="AC13"/>
      <c r="AD13" s="2"/>
    </row>
    <row r="14" spans="2:31" ht="12.75" customHeight="1" x14ac:dyDescent="0.25">
      <c r="C14" s="19"/>
      <c r="D14" s="50" t="s">
        <v>7</v>
      </c>
      <c r="E14" s="51" t="s">
        <v>5</v>
      </c>
      <c r="F14" s="51" t="s">
        <v>6</v>
      </c>
      <c r="G14" s="51" t="s">
        <v>15</v>
      </c>
      <c r="H14" s="52" t="s">
        <v>14</v>
      </c>
      <c r="I14" s="1">
        <v>10</v>
      </c>
      <c r="J14" s="43">
        <v>1</v>
      </c>
      <c r="K14" s="34">
        <v>-1140</v>
      </c>
      <c r="L14" s="18">
        <v>6333.1508899999999</v>
      </c>
      <c r="M14" s="18">
        <v>559</v>
      </c>
      <c r="N14" s="18">
        <v>58</v>
      </c>
      <c r="O14" s="35">
        <v>1244</v>
      </c>
      <c r="W14" s="5"/>
      <c r="AC14"/>
      <c r="AD14" s="2"/>
    </row>
    <row r="15" spans="2:31" ht="12.75" customHeight="1" x14ac:dyDescent="0.25">
      <c r="C15" s="20" t="s">
        <v>0</v>
      </c>
      <c r="D15" s="31">
        <f>MAX(K5:K35)</f>
        <v>10477</v>
      </c>
      <c r="E15" s="32">
        <f t="shared" ref="E15:H15" si="1">MAX(L5:L35)</f>
        <v>10280.179050000001</v>
      </c>
      <c r="F15" s="32">
        <f t="shared" si="1"/>
        <v>11396</v>
      </c>
      <c r="G15" s="32">
        <f t="shared" si="1"/>
        <v>229</v>
      </c>
      <c r="H15" s="33">
        <f t="shared" si="1"/>
        <v>12425</v>
      </c>
      <c r="I15" s="1">
        <v>11</v>
      </c>
      <c r="J15" s="43">
        <v>1</v>
      </c>
      <c r="K15" s="34">
        <v>-1748</v>
      </c>
      <c r="L15" s="18">
        <v>6186.2104799999997</v>
      </c>
      <c r="M15" s="18">
        <v>342</v>
      </c>
      <c r="N15" s="18">
        <v>57</v>
      </c>
      <c r="O15" s="35">
        <v>1094</v>
      </c>
      <c r="W15" s="8"/>
      <c r="AC15"/>
      <c r="AD15" s="2"/>
    </row>
    <row r="16" spans="2:31" ht="13.2" x14ac:dyDescent="0.25">
      <c r="C16" s="21">
        <v>0.95</v>
      </c>
      <c r="D16" s="34">
        <f>PERCENTILE(K5:K35, 0.95)</f>
        <v>7693.5</v>
      </c>
      <c r="E16" s="18">
        <f t="shared" ref="E16:H16" si="2">PERCENTILE(L5:L35, 0.95)</f>
        <v>8268.1579349999993</v>
      </c>
      <c r="F16" s="18">
        <f t="shared" si="2"/>
        <v>4980.5</v>
      </c>
      <c r="G16" s="18">
        <f t="shared" si="2"/>
        <v>111</v>
      </c>
      <c r="H16" s="35">
        <f t="shared" si="2"/>
        <v>4173.5</v>
      </c>
      <c r="I16" s="1">
        <v>12</v>
      </c>
      <c r="J16" s="43">
        <v>1</v>
      </c>
      <c r="K16" s="34">
        <v>-2509</v>
      </c>
      <c r="L16" s="18">
        <v>6078.5646200000001</v>
      </c>
      <c r="M16" s="18">
        <v>-84</v>
      </c>
      <c r="N16" s="18">
        <v>56</v>
      </c>
      <c r="O16" s="35">
        <v>941</v>
      </c>
      <c r="W16" s="8"/>
      <c r="AC16"/>
      <c r="AD16" s="2"/>
    </row>
    <row r="17" spans="1:30" ht="13.2" x14ac:dyDescent="0.25">
      <c r="C17" s="22">
        <v>0.75</v>
      </c>
      <c r="D17" s="34">
        <f>PERCENTILE(K5:K35, 0.75)</f>
        <v>237.5</v>
      </c>
      <c r="E17" s="18">
        <f t="shared" ref="E17:H17" si="3">PERCENTILE(L5:L35, 0.75)</f>
        <v>6538.6685950000001</v>
      </c>
      <c r="F17" s="18">
        <f t="shared" si="3"/>
        <v>1013.5</v>
      </c>
      <c r="G17" s="18">
        <f t="shared" si="3"/>
        <v>60</v>
      </c>
      <c r="H17" s="35">
        <f t="shared" si="3"/>
        <v>1607.5</v>
      </c>
      <c r="I17" s="1">
        <v>13</v>
      </c>
      <c r="J17" s="43">
        <v>1</v>
      </c>
      <c r="K17" s="34">
        <v>-3232</v>
      </c>
      <c r="L17" s="18">
        <v>6025.8261599999996</v>
      </c>
      <c r="M17" s="18">
        <v>-301</v>
      </c>
      <c r="N17" s="18">
        <v>52</v>
      </c>
      <c r="O17" s="35">
        <v>781</v>
      </c>
      <c r="W17" s="5"/>
      <c r="AC17"/>
      <c r="AD17" s="2"/>
    </row>
    <row r="18" spans="1:30" ht="13.2" x14ac:dyDescent="0.25">
      <c r="C18" s="22">
        <v>0.5</v>
      </c>
      <c r="D18" s="34">
        <f>PERCENTILE(K5:K35, 0.5)</f>
        <v>-5115</v>
      </c>
      <c r="E18" s="18">
        <f t="shared" ref="E18:H18" si="4">PERCENTILE(L5:L35, 0.5)</f>
        <v>5669.1338800000003</v>
      </c>
      <c r="F18" s="18">
        <f t="shared" si="4"/>
        <v>-1082</v>
      </c>
      <c r="G18" s="18">
        <f t="shared" si="4"/>
        <v>38</v>
      </c>
      <c r="H18" s="35">
        <f t="shared" si="4"/>
        <v>366</v>
      </c>
      <c r="I18" s="1">
        <v>14</v>
      </c>
      <c r="J18" s="43">
        <v>1</v>
      </c>
      <c r="K18" s="34">
        <v>-3779</v>
      </c>
      <c r="L18" s="18">
        <v>5861.6628899999996</v>
      </c>
      <c r="M18" s="18">
        <v>-576</v>
      </c>
      <c r="N18" s="18">
        <v>48</v>
      </c>
      <c r="O18" s="35">
        <v>653</v>
      </c>
      <c r="W18" s="5"/>
      <c r="AC18"/>
      <c r="AD18" s="2"/>
    </row>
    <row r="19" spans="1:30" ht="13.2" x14ac:dyDescent="0.25">
      <c r="C19" s="22">
        <v>0.25</v>
      </c>
      <c r="D19" s="34">
        <f>PERCENTILE(K5:K35, 0.25)</f>
        <v>-10618.5</v>
      </c>
      <c r="E19" s="18">
        <f t="shared" ref="E19:H19" si="5">PERCENTILE(L5:L35, 0.25)</f>
        <v>4791.6195150000003</v>
      </c>
      <c r="F19" s="18">
        <f t="shared" si="5"/>
        <v>-2946</v>
      </c>
      <c r="G19" s="18">
        <f t="shared" si="5"/>
        <v>-38</v>
      </c>
      <c r="H19" s="35">
        <f t="shared" si="5"/>
        <v>-915.5</v>
      </c>
      <c r="I19" s="1">
        <v>15</v>
      </c>
      <c r="J19" s="43">
        <v>1</v>
      </c>
      <c r="K19" s="34">
        <v>-4755</v>
      </c>
      <c r="L19" s="18">
        <v>5773.8887000000004</v>
      </c>
      <c r="M19" s="18">
        <v>-733</v>
      </c>
      <c r="N19" s="18">
        <v>42</v>
      </c>
      <c r="O19" s="35">
        <v>483</v>
      </c>
      <c r="P19" s="4"/>
      <c r="W19" s="5"/>
      <c r="AC19"/>
      <c r="AD19" s="2"/>
    </row>
    <row r="20" spans="1:30" ht="13.2" x14ac:dyDescent="0.25">
      <c r="C20" s="21">
        <v>0.05</v>
      </c>
      <c r="D20" s="34">
        <f>PERCENTILE(K5:K35, 0.05)</f>
        <v>-15221.5</v>
      </c>
      <c r="E20" s="18">
        <f t="shared" ref="E20:H20" si="6">PERCENTILE(L5:L35, 0.05)</f>
        <v>4040.426195</v>
      </c>
      <c r="F20" s="18">
        <f t="shared" si="6"/>
        <v>-6184.5</v>
      </c>
      <c r="G20" s="18">
        <f t="shared" si="6"/>
        <v>-2188.5</v>
      </c>
      <c r="H20" s="35">
        <f t="shared" si="6"/>
        <v>-2856</v>
      </c>
      <c r="I20" s="1">
        <v>16</v>
      </c>
      <c r="J20" s="43">
        <v>1</v>
      </c>
      <c r="K20" s="34">
        <v>-5115</v>
      </c>
      <c r="L20" s="18">
        <v>5669.1338800000003</v>
      </c>
      <c r="M20" s="18">
        <v>-1082</v>
      </c>
      <c r="N20" s="18">
        <v>38</v>
      </c>
      <c r="O20" s="35">
        <v>366</v>
      </c>
      <c r="P20" s="4"/>
      <c r="W20" s="5"/>
      <c r="AC20"/>
      <c r="AD20" s="2"/>
    </row>
    <row r="21" spans="1:30" ht="13.2" x14ac:dyDescent="0.25">
      <c r="C21" s="62" t="s">
        <v>3</v>
      </c>
      <c r="D21" s="34">
        <f>MIN(K5:K35)</f>
        <v>-17747</v>
      </c>
      <c r="E21" s="18">
        <f t="shared" ref="E21:H21" si="7">MIN(L5:L35)</f>
        <v>1360.4905100000001</v>
      </c>
      <c r="F21" s="18">
        <f t="shared" si="7"/>
        <v>-8975</v>
      </c>
      <c r="G21" s="18">
        <f t="shared" si="7"/>
        <v>-9939</v>
      </c>
      <c r="H21" s="35">
        <f t="shared" si="7"/>
        <v>-5585</v>
      </c>
      <c r="I21" s="1">
        <v>17</v>
      </c>
      <c r="J21" s="43">
        <v>1</v>
      </c>
      <c r="K21" s="34">
        <v>-5494</v>
      </c>
      <c r="L21" s="18">
        <v>5524.8646099999996</v>
      </c>
      <c r="M21" s="18">
        <v>-1215</v>
      </c>
      <c r="N21" s="18">
        <v>33</v>
      </c>
      <c r="O21" s="35">
        <v>275</v>
      </c>
      <c r="P21" s="4"/>
      <c r="W21" s="5"/>
      <c r="AC21"/>
      <c r="AD21" s="2"/>
    </row>
    <row r="22" spans="1:30" ht="13.2" x14ac:dyDescent="0.25">
      <c r="C22" s="61" t="s">
        <v>1</v>
      </c>
      <c r="D22" s="31">
        <f>AVERAGE(K5:K35)</f>
        <v>-4756.9032258064517</v>
      </c>
      <c r="E22" s="32">
        <f>AVERAGE(L5:L35)</f>
        <v>5780.5974238709659</v>
      </c>
      <c r="F22" s="32">
        <f>AVERAGE(M5:M35)</f>
        <v>-747.51612903225805</v>
      </c>
      <c r="G22" s="32">
        <f>AVERAGE(N5:N35)</f>
        <v>-467.96774193548384</v>
      </c>
      <c r="H22" s="33">
        <f>AVERAGE(O5:O35)</f>
        <v>646.38709677419354</v>
      </c>
      <c r="I22" s="1">
        <v>18</v>
      </c>
      <c r="J22" s="43">
        <v>1</v>
      </c>
      <c r="K22" s="34">
        <v>-5921</v>
      </c>
      <c r="L22" s="18">
        <v>5456.3180700000003</v>
      </c>
      <c r="M22" s="18">
        <v>-1399</v>
      </c>
      <c r="N22" s="18">
        <v>32</v>
      </c>
      <c r="O22" s="35">
        <v>141</v>
      </c>
      <c r="P22" s="4"/>
      <c r="W22" s="5"/>
      <c r="AC22"/>
      <c r="AD22" s="2"/>
    </row>
    <row r="23" spans="1:30" ht="13.2" x14ac:dyDescent="0.25">
      <c r="C23" s="24" t="s">
        <v>4</v>
      </c>
      <c r="D23" s="34">
        <f>STDEV(K5:K35)</f>
        <v>7464.8890295607152</v>
      </c>
      <c r="E23" s="18">
        <f>STDEV(L5:L35)</f>
        <v>1638.4905941203604</v>
      </c>
      <c r="F23" s="18">
        <f>STDEV(M5:M35)</f>
        <v>3906.8646668052356</v>
      </c>
      <c r="G23" s="18">
        <f>STDEV(N5:N35)</f>
        <v>1850.7242993644581</v>
      </c>
      <c r="H23" s="35">
        <f>STDEV(O5:O35)</f>
        <v>3058.8159983607966</v>
      </c>
      <c r="I23" s="1">
        <v>19</v>
      </c>
      <c r="J23" s="43">
        <v>1</v>
      </c>
      <c r="K23" s="34">
        <v>-6771</v>
      </c>
      <c r="L23" s="18">
        <v>5368.2639099999997</v>
      </c>
      <c r="M23" s="18">
        <v>-1575</v>
      </c>
      <c r="N23" s="18">
        <v>27</v>
      </c>
      <c r="O23" s="35">
        <v>28</v>
      </c>
      <c r="P23" s="4"/>
      <c r="Q23" s="45"/>
      <c r="R23" s="4"/>
      <c r="S23" s="4"/>
      <c r="T23" s="4"/>
      <c r="U23" s="4"/>
      <c r="W23" s="5"/>
      <c r="X23" s="15"/>
      <c r="Y23" s="15"/>
      <c r="Z23" s="15"/>
      <c r="AA23" s="16"/>
      <c r="AC23"/>
      <c r="AD23" s="2"/>
    </row>
    <row r="24" spans="1:30" ht="12.75" customHeight="1" x14ac:dyDescent="0.25">
      <c r="C24" s="25" t="s">
        <v>8</v>
      </c>
      <c r="D24" s="53">
        <f>COUNTIF(K$5:K$35,"&gt;=0")/COUNTA(K$5:K$35)</f>
        <v>0.25806451612903225</v>
      </c>
      <c r="E24" s="46">
        <f t="shared" ref="E24:H24" si="8">COUNTIF(L$5:L$35,"&gt;=0")/COUNTA(L$5:L$35)</f>
        <v>1</v>
      </c>
      <c r="F24" s="46">
        <f t="shared" si="8"/>
        <v>0.35483870967741937</v>
      </c>
      <c r="G24" s="46">
        <f>COUNTIF(N$5:N$35,"&gt;=0")/COUNTA(N$5:N$35)</f>
        <v>0.74193548387096775</v>
      </c>
      <c r="H24" s="47">
        <f t="shared" si="8"/>
        <v>0.61290322580645162</v>
      </c>
      <c r="I24" s="1">
        <v>20</v>
      </c>
      <c r="J24" s="43">
        <v>1</v>
      </c>
      <c r="K24" s="34">
        <v>-7576</v>
      </c>
      <c r="L24" s="18">
        <v>5295.9222499999996</v>
      </c>
      <c r="M24" s="18">
        <v>-1931</v>
      </c>
      <c r="N24" s="18">
        <v>19</v>
      </c>
      <c r="O24" s="35">
        <v>-243</v>
      </c>
      <c r="P24" s="4"/>
      <c r="Q24" s="64" t="s">
        <v>16</v>
      </c>
      <c r="R24" s="64"/>
      <c r="S24" s="64"/>
      <c r="T24" s="64"/>
      <c r="U24" s="64"/>
      <c r="V24" s="64"/>
      <c r="W24" s="64"/>
      <c r="X24" s="15"/>
      <c r="Y24" s="15"/>
      <c r="Z24" s="15"/>
      <c r="AA24" s="16"/>
      <c r="AC24"/>
      <c r="AD24" s="2"/>
    </row>
    <row r="25" spans="1:30" ht="12.75" customHeight="1" x14ac:dyDescent="0.25">
      <c r="C25" s="26" t="s">
        <v>9</v>
      </c>
      <c r="D25" s="54">
        <f>1-D24</f>
        <v>0.74193548387096775</v>
      </c>
      <c r="E25" s="48">
        <f>1-E24</f>
        <v>0</v>
      </c>
      <c r="F25" s="48">
        <f>1-F24</f>
        <v>0.64516129032258063</v>
      </c>
      <c r="G25" s="48">
        <f>1-G24</f>
        <v>0.25806451612903225</v>
      </c>
      <c r="H25" s="49">
        <f>1-H24</f>
        <v>0.38709677419354838</v>
      </c>
      <c r="I25" s="1">
        <v>21</v>
      </c>
      <c r="J25" s="43">
        <v>1</v>
      </c>
      <c r="K25" s="34">
        <v>-8286</v>
      </c>
      <c r="L25" s="18">
        <v>5203.9998400000004</v>
      </c>
      <c r="M25" s="18">
        <v>-2236</v>
      </c>
      <c r="N25" s="18">
        <v>7</v>
      </c>
      <c r="O25" s="35">
        <v>-422</v>
      </c>
      <c r="P25" s="4"/>
      <c r="Q25" s="64"/>
      <c r="R25" s="64"/>
      <c r="S25" s="64"/>
      <c r="T25" s="64"/>
      <c r="U25" s="64"/>
      <c r="V25" s="64"/>
      <c r="W25" s="64"/>
      <c r="X25" s="15"/>
      <c r="Y25" s="15"/>
      <c r="Z25" s="15"/>
      <c r="AA25" s="16"/>
      <c r="AC25"/>
      <c r="AD25" s="2"/>
    </row>
    <row r="26" spans="1:30" ht="13.2" x14ac:dyDescent="0.25">
      <c r="C26" s="55" t="s">
        <v>2</v>
      </c>
      <c r="D26" s="56">
        <f>MEDIAN(K5:K35)</f>
        <v>-5115</v>
      </c>
      <c r="E26" s="56">
        <f>MEDIAN(L5:L35)</f>
        <v>5669.1338800000003</v>
      </c>
      <c r="F26" s="56">
        <f>MEDIAN(M5:M35)</f>
        <v>-1082</v>
      </c>
      <c r="G26" s="56">
        <f>MEDIAN(N5:N35)</f>
        <v>38</v>
      </c>
      <c r="H26" s="56">
        <f>MEDIAN(O5:O35)</f>
        <v>366</v>
      </c>
      <c r="I26" s="1">
        <v>22</v>
      </c>
      <c r="J26" s="43">
        <v>1</v>
      </c>
      <c r="K26" s="34">
        <v>-9210</v>
      </c>
      <c r="L26" s="18">
        <v>5024.1448899999996</v>
      </c>
      <c r="M26" s="18">
        <v>-2435</v>
      </c>
      <c r="N26" s="18">
        <v>0</v>
      </c>
      <c r="O26" s="35">
        <v>-631</v>
      </c>
      <c r="P26" s="4"/>
      <c r="Q26" s="4"/>
      <c r="R26" s="4"/>
      <c r="S26" s="4"/>
      <c r="T26" s="4"/>
      <c r="U26" s="4"/>
      <c r="V26" s="5"/>
      <c r="W26" s="5"/>
      <c r="X26" s="15"/>
      <c r="Y26" s="15"/>
      <c r="Z26" s="15"/>
      <c r="AA26" s="16"/>
      <c r="AC26"/>
      <c r="AD26" s="2"/>
    </row>
    <row r="27" spans="1:30" ht="13.2" x14ac:dyDescent="0.25">
      <c r="I27" s="1">
        <v>23</v>
      </c>
      <c r="J27" s="43">
        <v>1</v>
      </c>
      <c r="K27" s="34">
        <v>-9863</v>
      </c>
      <c r="L27" s="18">
        <v>4861.4630500000003</v>
      </c>
      <c r="M27" s="18">
        <v>-2833</v>
      </c>
      <c r="N27" s="18">
        <v>0</v>
      </c>
      <c r="O27" s="35">
        <v>-797</v>
      </c>
      <c r="P27" s="4"/>
      <c r="Q27" s="4"/>
      <c r="R27" s="4"/>
      <c r="S27" s="4"/>
      <c r="T27" s="4"/>
      <c r="U27" s="4"/>
      <c r="V27" s="5"/>
      <c r="W27" s="5"/>
      <c r="X27" s="15"/>
      <c r="Y27" s="15"/>
      <c r="Z27" s="15"/>
      <c r="AA27" s="16"/>
      <c r="AC27"/>
      <c r="AD27" s="2"/>
    </row>
    <row r="28" spans="1:30" ht="13.2" x14ac:dyDescent="0.25">
      <c r="C28" s="9"/>
      <c r="D28" s="9"/>
      <c r="E28" s="9"/>
      <c r="F28" s="9"/>
      <c r="G28" s="9"/>
      <c r="H28" s="9"/>
      <c r="I28" s="1">
        <v>24</v>
      </c>
      <c r="J28" s="43">
        <v>1</v>
      </c>
      <c r="K28" s="34">
        <v>-11374</v>
      </c>
      <c r="L28" s="18">
        <v>4721.7759800000003</v>
      </c>
      <c r="M28" s="18">
        <v>-3059</v>
      </c>
      <c r="N28" s="18">
        <v>-76</v>
      </c>
      <c r="O28" s="35">
        <v>-1034</v>
      </c>
      <c r="P28" s="4"/>
      <c r="X28" s="15"/>
      <c r="Y28" s="15"/>
      <c r="Z28" s="15"/>
      <c r="AA28" s="16"/>
      <c r="AC28"/>
      <c r="AD28" s="2"/>
    </row>
    <row r="29" spans="1:30" ht="13.2" x14ac:dyDescent="0.25">
      <c r="I29" s="1">
        <v>25</v>
      </c>
      <c r="J29" s="43">
        <v>1</v>
      </c>
      <c r="K29" s="34">
        <v>-12204</v>
      </c>
      <c r="L29" s="18">
        <v>4552.5783199999996</v>
      </c>
      <c r="M29" s="18">
        <v>-3370</v>
      </c>
      <c r="N29" s="18">
        <v>-142</v>
      </c>
      <c r="O29" s="35">
        <v>-1331</v>
      </c>
      <c r="P29" s="4"/>
      <c r="Q29" s="4"/>
      <c r="R29" s="4"/>
      <c r="S29" s="4"/>
      <c r="T29" s="4"/>
      <c r="U29" s="4"/>
      <c r="V29" s="5"/>
      <c r="W29" s="5"/>
      <c r="X29" s="15"/>
      <c r="Y29" s="15"/>
      <c r="Z29" s="15"/>
      <c r="AA29" s="16"/>
      <c r="AC29"/>
      <c r="AD29" s="2"/>
    </row>
    <row r="30" spans="1:30" ht="13.2" x14ac:dyDescent="0.25">
      <c r="A30" s="41"/>
      <c r="B30" s="41"/>
      <c r="I30" s="1">
        <v>26</v>
      </c>
      <c r="J30" s="43">
        <v>1</v>
      </c>
      <c r="K30" s="34">
        <v>-12808</v>
      </c>
      <c r="L30" s="18">
        <v>4388.0059000000001</v>
      </c>
      <c r="M30" s="18">
        <v>-3923</v>
      </c>
      <c r="N30" s="18">
        <v>-199</v>
      </c>
      <c r="O30" s="35">
        <v>-1498</v>
      </c>
      <c r="P30" s="4"/>
      <c r="Q30" s="4"/>
      <c r="R30" s="4"/>
      <c r="S30" s="4"/>
      <c r="T30" s="4"/>
      <c r="U30" s="4"/>
      <c r="V30" s="5"/>
      <c r="W30" s="5"/>
      <c r="X30" s="15"/>
      <c r="Y30" s="15"/>
      <c r="Z30" s="15"/>
      <c r="AA30" s="16"/>
      <c r="AC30"/>
      <c r="AD30" s="2"/>
    </row>
    <row r="31" spans="1:30" ht="13.2" x14ac:dyDescent="0.25">
      <c r="A31" s="41"/>
      <c r="B31" s="41"/>
      <c r="I31" s="1">
        <v>27</v>
      </c>
      <c r="J31" s="43">
        <v>1</v>
      </c>
      <c r="K31" s="34">
        <v>-13492</v>
      </c>
      <c r="L31" s="18">
        <v>4310.2696900000001</v>
      </c>
      <c r="M31" s="18">
        <v>-4270</v>
      </c>
      <c r="N31" s="18">
        <v>-266</v>
      </c>
      <c r="O31" s="35">
        <v>-1672</v>
      </c>
      <c r="P31" s="4"/>
      <c r="Q31" s="4"/>
      <c r="R31" s="4"/>
      <c r="S31" s="4"/>
      <c r="T31" s="4"/>
      <c r="U31" s="4"/>
      <c r="V31" s="5"/>
      <c r="W31" s="5"/>
      <c r="X31" s="15"/>
      <c r="Y31" s="15"/>
      <c r="Z31" s="15"/>
      <c r="AA31" s="16"/>
      <c r="AC31"/>
      <c r="AD31" s="2"/>
    </row>
    <row r="32" spans="1:30" ht="13.2" x14ac:dyDescent="0.25">
      <c r="A32" s="41"/>
      <c r="B32" s="41"/>
      <c r="I32" s="1">
        <v>28</v>
      </c>
      <c r="J32" s="43">
        <v>1</v>
      </c>
      <c r="K32" s="34">
        <v>-13739</v>
      </c>
      <c r="L32" s="18">
        <v>4235.0087000000003</v>
      </c>
      <c r="M32" s="18">
        <v>-4926</v>
      </c>
      <c r="N32" s="18">
        <v>-853</v>
      </c>
      <c r="O32" s="35">
        <v>-2172</v>
      </c>
      <c r="P32" s="4"/>
      <c r="Q32" s="4"/>
      <c r="R32" s="4"/>
      <c r="S32" s="4"/>
      <c r="T32" s="4"/>
      <c r="U32" s="4"/>
      <c r="V32" s="5"/>
      <c r="W32" s="5"/>
      <c r="X32" s="15"/>
      <c r="Y32" s="15"/>
      <c r="Z32" s="15"/>
      <c r="AA32" s="16"/>
      <c r="AC32"/>
      <c r="AD32" s="2"/>
    </row>
    <row r="33" spans="1:30" ht="13.2" x14ac:dyDescent="0.25">
      <c r="A33" s="41"/>
      <c r="B33" s="41"/>
      <c r="I33" s="1">
        <v>29</v>
      </c>
      <c r="J33" s="43">
        <v>1</v>
      </c>
      <c r="K33" s="34">
        <v>-14991</v>
      </c>
      <c r="L33" s="18">
        <v>4122.5619299999998</v>
      </c>
      <c r="M33" s="18">
        <v>-5586</v>
      </c>
      <c r="N33" s="18">
        <v>-1882</v>
      </c>
      <c r="O33" s="35">
        <v>-2406</v>
      </c>
      <c r="P33" s="4"/>
      <c r="Q33" s="4"/>
      <c r="R33" s="4"/>
      <c r="S33" s="4"/>
      <c r="T33" s="4"/>
      <c r="U33" s="4"/>
      <c r="V33" s="5"/>
      <c r="W33" s="5"/>
      <c r="X33" s="15"/>
      <c r="Y33" s="15"/>
      <c r="Z33" s="15"/>
      <c r="AA33" s="16"/>
      <c r="AC33"/>
      <c r="AD33" s="2"/>
    </row>
    <row r="34" spans="1:30" ht="13.2" x14ac:dyDescent="0.25">
      <c r="A34" s="41"/>
      <c r="B34" s="41"/>
      <c r="I34" s="1">
        <v>30</v>
      </c>
      <c r="J34" s="43">
        <v>1</v>
      </c>
      <c r="K34" s="34">
        <v>-15452</v>
      </c>
      <c r="L34" s="18">
        <v>3958.2904600000002</v>
      </c>
      <c r="M34" s="18">
        <v>-6783</v>
      </c>
      <c r="N34" s="18">
        <v>-2495</v>
      </c>
      <c r="O34" s="35">
        <v>-3306</v>
      </c>
      <c r="P34" s="4"/>
      <c r="Q34" s="4"/>
      <c r="R34" s="4"/>
      <c r="S34" s="4"/>
      <c r="T34" s="4"/>
      <c r="U34" s="4"/>
      <c r="V34" s="5"/>
      <c r="W34" s="5"/>
      <c r="X34" s="15"/>
      <c r="Y34" s="15"/>
      <c r="Z34" s="15"/>
      <c r="AA34" s="16"/>
      <c r="AC34"/>
      <c r="AD34" s="2"/>
    </row>
    <row r="35" spans="1:30" ht="13.2" x14ac:dyDescent="0.25">
      <c r="A35" s="41"/>
      <c r="B35" s="41"/>
      <c r="I35" s="1">
        <v>31</v>
      </c>
      <c r="J35" s="44">
        <v>1</v>
      </c>
      <c r="K35" s="36">
        <v>-17747</v>
      </c>
      <c r="L35" s="23">
        <v>1360.4905100000001</v>
      </c>
      <c r="M35" s="23">
        <v>-8975</v>
      </c>
      <c r="N35" s="23">
        <v>-9939</v>
      </c>
      <c r="O35" s="37">
        <v>-5585</v>
      </c>
      <c r="P35" s="4"/>
      <c r="Q35" s="4"/>
      <c r="R35" s="4"/>
      <c r="S35" s="4"/>
      <c r="T35" s="4"/>
      <c r="U35" s="4"/>
      <c r="V35" s="5"/>
      <c r="W35" s="5"/>
      <c r="X35" s="15"/>
      <c r="Y35" s="15"/>
      <c r="Z35" s="15"/>
      <c r="AA35" s="16"/>
      <c r="AC35"/>
      <c r="AD35" s="2"/>
    </row>
    <row r="36" spans="1:30" ht="13.2" x14ac:dyDescent="0.25">
      <c r="A36" s="41"/>
      <c r="B36" s="41"/>
      <c r="I36" s="7"/>
      <c r="P36" s="7"/>
      <c r="Q36" s="7"/>
      <c r="R36" s="7"/>
      <c r="S36" s="7"/>
      <c r="T36" s="7"/>
      <c r="U36" s="7"/>
      <c r="V36" s="5"/>
      <c r="W36" s="5"/>
      <c r="X36" s="15"/>
      <c r="Y36" s="15"/>
      <c r="Z36" s="15"/>
      <c r="AA36" s="16"/>
      <c r="AC36"/>
      <c r="AD36" s="2"/>
    </row>
    <row r="37" spans="1:30" ht="13.2" x14ac:dyDescent="0.25">
      <c r="A37" s="41"/>
      <c r="B37" s="41"/>
      <c r="I37" s="7"/>
      <c r="P37" s="7"/>
      <c r="Q37" s="7"/>
      <c r="R37" s="7"/>
      <c r="S37" s="7"/>
      <c r="T37" s="7"/>
      <c r="U37" s="7"/>
      <c r="V37" s="5"/>
      <c r="W37" s="5"/>
      <c r="X37" s="15"/>
      <c r="Y37" s="15"/>
      <c r="Z37" s="15"/>
      <c r="AA37" s="16"/>
      <c r="AC37"/>
      <c r="AD37" s="2"/>
    </row>
    <row r="38" spans="1:30" ht="13.2" x14ac:dyDescent="0.25">
      <c r="A38" s="41"/>
      <c r="B38" s="41"/>
      <c r="I38" s="5"/>
      <c r="P38" s="5"/>
      <c r="Q38" s="5"/>
      <c r="R38" s="5"/>
      <c r="S38" s="5"/>
      <c r="T38" s="5"/>
      <c r="U38" s="5"/>
      <c r="V38" s="5"/>
      <c r="W38" s="5"/>
      <c r="X38" s="15"/>
      <c r="Y38" s="15"/>
      <c r="Z38" s="15"/>
      <c r="AA38" s="16"/>
      <c r="AC38"/>
      <c r="AD38" s="2"/>
    </row>
    <row r="39" spans="1:30" ht="13.2" x14ac:dyDescent="0.25">
      <c r="A39" s="41"/>
      <c r="B39" s="41"/>
      <c r="I39" s="10"/>
      <c r="P39" s="10"/>
      <c r="Q39" s="10"/>
      <c r="R39" s="10"/>
      <c r="S39" s="10"/>
      <c r="T39" s="10"/>
      <c r="U39" s="10"/>
      <c r="V39" s="5"/>
      <c r="W39" s="5"/>
      <c r="X39" s="15"/>
      <c r="Y39" s="15"/>
      <c r="Z39" s="15"/>
      <c r="AA39" s="16"/>
      <c r="AC39"/>
      <c r="AD39" s="2"/>
    </row>
    <row r="40" spans="1:30" ht="13.2" x14ac:dyDescent="0.25">
      <c r="A40" s="41"/>
      <c r="B40" s="41"/>
      <c r="I40" s="11"/>
      <c r="P40" s="11"/>
      <c r="Q40" s="11"/>
      <c r="R40" s="11"/>
      <c r="S40" s="11"/>
      <c r="T40" s="11"/>
      <c r="U40" s="11"/>
      <c r="V40" s="5"/>
      <c r="W40" s="5"/>
      <c r="X40" s="15"/>
      <c r="Y40" s="15"/>
      <c r="Z40" s="15"/>
      <c r="AA40" s="16"/>
      <c r="AC40"/>
      <c r="AD40" s="2"/>
    </row>
    <row r="41" spans="1:30" ht="13.2" x14ac:dyDescent="0.25">
      <c r="A41" s="41"/>
      <c r="B41" s="41"/>
      <c r="I41" s="11"/>
      <c r="P41" s="11"/>
      <c r="Q41" s="11"/>
      <c r="R41" s="11"/>
      <c r="S41" s="11"/>
      <c r="T41" s="11"/>
      <c r="U41" s="11"/>
      <c r="V41" s="5"/>
      <c r="W41" s="5"/>
      <c r="X41" s="15"/>
      <c r="Y41" s="15"/>
      <c r="Z41" s="15"/>
      <c r="AA41" s="16"/>
      <c r="AC41"/>
      <c r="AD41" s="2"/>
    </row>
    <row r="42" spans="1:30" ht="13.2" x14ac:dyDescent="0.25">
      <c r="A42" s="41"/>
      <c r="B42" s="41"/>
      <c r="I42" s="11"/>
      <c r="P42" s="11"/>
      <c r="Q42" s="11"/>
      <c r="R42" s="11"/>
      <c r="S42" s="11"/>
      <c r="T42" s="11"/>
      <c r="U42" s="11"/>
      <c r="V42" s="5"/>
      <c r="W42" s="5"/>
      <c r="X42" s="15"/>
      <c r="Y42" s="15"/>
      <c r="Z42" s="15"/>
      <c r="AA42" s="16"/>
      <c r="AC42"/>
      <c r="AD42" s="2"/>
    </row>
    <row r="43" spans="1:30" ht="13.2" x14ac:dyDescent="0.25">
      <c r="I43" s="11"/>
      <c r="P43" s="11"/>
      <c r="Q43" s="11"/>
      <c r="R43" s="11"/>
      <c r="S43" s="11"/>
      <c r="T43" s="11"/>
      <c r="U43" s="11"/>
      <c r="V43" s="5"/>
      <c r="W43" s="5"/>
      <c r="X43" s="15"/>
      <c r="Y43" s="15"/>
      <c r="Z43" s="15"/>
      <c r="AA43" s="16"/>
      <c r="AC43"/>
      <c r="AD43" s="2"/>
    </row>
    <row r="44" spans="1:30" ht="13.2" x14ac:dyDescent="0.25">
      <c r="I44" s="11"/>
      <c r="P44" s="11"/>
      <c r="Q44" s="11"/>
      <c r="R44" s="11"/>
      <c r="S44" s="11"/>
      <c r="T44" s="11"/>
      <c r="U44" s="11"/>
      <c r="V44" s="5"/>
      <c r="W44" s="5"/>
      <c r="X44" s="15"/>
      <c r="Y44" s="15"/>
      <c r="Z44" s="15"/>
      <c r="AA44" s="16"/>
      <c r="AC44"/>
      <c r="AD44" s="2"/>
    </row>
    <row r="45" spans="1:30" ht="13.2" x14ac:dyDescent="0.25">
      <c r="I45" s="11"/>
      <c r="P45" s="11"/>
      <c r="Q45" s="11"/>
      <c r="R45" s="11"/>
      <c r="S45" s="11"/>
      <c r="T45" s="11"/>
      <c r="U45" s="11"/>
      <c r="V45" s="5"/>
      <c r="W45" s="5"/>
      <c r="X45" s="15"/>
      <c r="Y45" s="15"/>
      <c r="Z45" s="15"/>
      <c r="AA45" s="16"/>
      <c r="AC45"/>
      <c r="AD45" s="2"/>
    </row>
    <row r="46" spans="1:30" ht="13.2" x14ac:dyDescent="0.25">
      <c r="I46" s="11"/>
      <c r="P46" s="11"/>
      <c r="Q46" s="11"/>
      <c r="R46" s="11"/>
      <c r="S46" s="11"/>
      <c r="T46" s="11"/>
      <c r="U46" s="11"/>
      <c r="V46" s="5"/>
      <c r="W46" s="5"/>
      <c r="X46" s="15"/>
      <c r="Y46" s="15"/>
      <c r="Z46" s="15"/>
      <c r="AA46" s="16"/>
      <c r="AC46"/>
      <c r="AD46" s="2"/>
    </row>
    <row r="47" spans="1:30" ht="13.2" x14ac:dyDescent="0.25">
      <c r="I47" s="11"/>
      <c r="P47" s="11"/>
      <c r="Q47" s="11"/>
      <c r="R47" s="11"/>
      <c r="S47" s="11"/>
      <c r="T47" s="11"/>
      <c r="U47" s="11"/>
      <c r="V47" s="5"/>
      <c r="W47" s="5"/>
      <c r="X47" s="15"/>
      <c r="Y47" s="15"/>
      <c r="Z47" s="15"/>
      <c r="AA47" s="16"/>
      <c r="AC47"/>
      <c r="AD47" s="2"/>
    </row>
    <row r="48" spans="1:30" ht="13.2" x14ac:dyDescent="0.25">
      <c r="I48" s="11"/>
      <c r="P48" s="11"/>
      <c r="Q48" s="11"/>
      <c r="R48" s="11"/>
      <c r="S48" s="11"/>
      <c r="T48" s="11"/>
      <c r="U48" s="11"/>
      <c r="V48" s="5"/>
      <c r="W48" s="5"/>
      <c r="X48" s="15"/>
      <c r="Y48" s="15"/>
      <c r="Z48" s="15"/>
      <c r="AA48" s="16"/>
      <c r="AC48"/>
      <c r="AD48" s="2"/>
    </row>
    <row r="49" spans="9:30" ht="13.2" x14ac:dyDescent="0.25">
      <c r="I49" s="11"/>
      <c r="P49" s="11"/>
      <c r="Q49" s="11"/>
      <c r="R49" s="11"/>
      <c r="S49" s="11"/>
      <c r="T49" s="11"/>
      <c r="U49" s="11"/>
      <c r="V49" s="5"/>
      <c r="W49" s="5"/>
      <c r="X49" s="15"/>
      <c r="Y49" s="15"/>
      <c r="Z49" s="15"/>
      <c r="AA49" s="16"/>
      <c r="AC49"/>
      <c r="AD49" s="2"/>
    </row>
    <row r="50" spans="9:30" ht="13.2" x14ac:dyDescent="0.25">
      <c r="I50" s="11"/>
      <c r="P50" s="11"/>
      <c r="Q50" s="11"/>
      <c r="R50" s="11"/>
      <c r="S50" s="11"/>
      <c r="T50" s="11"/>
      <c r="U50" s="11"/>
      <c r="V50" s="5"/>
      <c r="W50" s="5"/>
      <c r="X50" s="15"/>
      <c r="Y50" s="15"/>
      <c r="Z50" s="15"/>
      <c r="AA50" s="16"/>
      <c r="AC50"/>
      <c r="AD50" s="2"/>
    </row>
    <row r="51" spans="9:30" ht="13.2" x14ac:dyDescent="0.25">
      <c r="I51" s="11"/>
      <c r="P51" s="11"/>
      <c r="Q51" s="11"/>
      <c r="R51" s="11"/>
      <c r="S51" s="11"/>
      <c r="T51" s="11"/>
      <c r="U51" s="11"/>
      <c r="V51" s="5"/>
      <c r="W51" s="5"/>
      <c r="X51" s="15"/>
      <c r="Y51" s="15"/>
      <c r="Z51" s="15"/>
      <c r="AA51" s="16"/>
      <c r="AC51"/>
      <c r="AD51" s="2"/>
    </row>
    <row r="52" spans="9:30" ht="13.2" x14ac:dyDescent="0.25">
      <c r="I52" s="12"/>
      <c r="P52" s="12"/>
      <c r="Q52" s="11"/>
      <c r="R52" s="11"/>
      <c r="S52" s="11"/>
      <c r="T52" s="11"/>
      <c r="U52" s="11"/>
      <c r="V52" s="5"/>
      <c r="W52" s="5"/>
      <c r="X52" s="15"/>
      <c r="Y52" s="15"/>
      <c r="Z52" s="15"/>
      <c r="AA52" s="16"/>
      <c r="AC52"/>
      <c r="AD52" s="2"/>
    </row>
    <row r="53" spans="9:30" ht="13.2" x14ac:dyDescent="0.25">
      <c r="I53" s="12"/>
      <c r="P53" s="12"/>
      <c r="Q53" s="11"/>
      <c r="R53" s="11"/>
      <c r="S53" s="11"/>
      <c r="T53" s="11"/>
      <c r="U53" s="11"/>
      <c r="V53" s="5"/>
      <c r="W53" s="5"/>
      <c r="X53" s="15"/>
      <c r="Y53" s="15"/>
      <c r="Z53" s="15"/>
      <c r="AA53" s="16"/>
      <c r="AC53"/>
      <c r="AD53" s="2"/>
    </row>
    <row r="54" spans="9:30" ht="13.2" x14ac:dyDescent="0.25">
      <c r="I54" s="12"/>
      <c r="P54" s="12"/>
      <c r="Q54" s="12"/>
      <c r="R54" s="12"/>
      <c r="S54" s="12"/>
      <c r="T54" s="12"/>
      <c r="U54" s="12"/>
      <c r="V54" s="5"/>
      <c r="W54" s="5"/>
      <c r="X54" s="15"/>
      <c r="Y54" s="15"/>
      <c r="Z54" s="15"/>
      <c r="AA54" s="16"/>
      <c r="AC54"/>
      <c r="AD54" s="2"/>
    </row>
    <row r="55" spans="9:30" ht="13.2" x14ac:dyDescent="0.25">
      <c r="I55" s="12"/>
      <c r="P55" s="12"/>
      <c r="Q55" s="12"/>
      <c r="R55" s="12"/>
      <c r="S55" s="12"/>
      <c r="T55" s="12"/>
      <c r="U55" s="12"/>
      <c r="V55" s="5"/>
      <c r="W55" s="5"/>
      <c r="X55" s="15"/>
      <c r="Y55" s="15"/>
      <c r="Z55" s="15"/>
      <c r="AA55" s="16"/>
      <c r="AC55"/>
      <c r="AD55" s="2"/>
    </row>
    <row r="56" spans="9:30" ht="13.2" x14ac:dyDescent="0.25">
      <c r="I56" s="11"/>
      <c r="P56" s="11"/>
      <c r="Q56" s="11"/>
      <c r="R56" s="11"/>
      <c r="S56" s="11"/>
      <c r="T56" s="11"/>
      <c r="U56" s="11"/>
      <c r="V56" s="5"/>
      <c r="W56" s="5"/>
      <c r="X56" s="15"/>
      <c r="Y56" s="15"/>
      <c r="Z56" s="15"/>
      <c r="AA56" s="16"/>
      <c r="AC56"/>
      <c r="AD56" s="2"/>
    </row>
    <row r="57" spans="9:30" ht="13.2" x14ac:dyDescent="0.25">
      <c r="I57" s="11"/>
      <c r="P57" s="11"/>
      <c r="Q57" s="11"/>
      <c r="R57" s="11"/>
      <c r="S57" s="11"/>
      <c r="T57" s="11"/>
      <c r="U57" s="11"/>
      <c r="V57" s="5"/>
      <c r="W57" s="5"/>
      <c r="X57" s="15"/>
      <c r="Y57" s="15"/>
      <c r="Z57" s="15"/>
      <c r="AA57" s="16"/>
      <c r="AC57"/>
      <c r="AD57" s="2"/>
    </row>
    <row r="58" spans="9:30" ht="13.2" x14ac:dyDescent="0.25">
      <c r="I58" s="11"/>
      <c r="P58" s="11"/>
      <c r="Q58" s="11"/>
      <c r="R58" s="11"/>
      <c r="S58" s="11"/>
      <c r="T58" s="11"/>
      <c r="U58" s="11"/>
      <c r="V58" s="5"/>
      <c r="W58" s="5"/>
      <c r="X58" s="15"/>
      <c r="Y58" s="15"/>
      <c r="Z58" s="15"/>
      <c r="AA58" s="16"/>
      <c r="AC58"/>
      <c r="AD58" s="2"/>
    </row>
    <row r="59" spans="9:30" ht="13.2" x14ac:dyDescent="0.25">
      <c r="I59" s="13"/>
      <c r="P59" s="13"/>
      <c r="Q59" s="13"/>
      <c r="R59" s="13"/>
      <c r="S59" s="13"/>
      <c r="T59" s="13"/>
      <c r="U59" s="13"/>
      <c r="V59" s="5"/>
      <c r="W59" s="5"/>
      <c r="X59" s="15"/>
      <c r="Y59" s="15"/>
      <c r="Z59" s="15"/>
      <c r="AA59" s="16"/>
      <c r="AC59"/>
      <c r="AD59" s="2"/>
    </row>
    <row r="60" spans="9:30" ht="13.2" x14ac:dyDescent="0.25">
      <c r="V60" s="5"/>
      <c r="W60" s="5"/>
      <c r="X60" s="15"/>
      <c r="Y60" s="15"/>
      <c r="Z60" s="15"/>
      <c r="AA60" s="16"/>
      <c r="AC60"/>
      <c r="AD60" s="2"/>
    </row>
    <row r="61" spans="9:30" ht="13.2" x14ac:dyDescent="0.25">
      <c r="V61" s="5"/>
      <c r="W61" s="5"/>
      <c r="X61" s="15"/>
      <c r="Y61" s="15"/>
      <c r="Z61" s="15"/>
      <c r="AA61" s="16"/>
      <c r="AC61"/>
      <c r="AD61" s="2"/>
    </row>
    <row r="62" spans="9:30" ht="13.2" x14ac:dyDescent="0.25">
      <c r="V62" s="5"/>
      <c r="W62" s="5"/>
      <c r="X62" s="15"/>
      <c r="Y62" s="15"/>
      <c r="Z62" s="15"/>
      <c r="AA62" s="16"/>
      <c r="AC62"/>
      <c r="AD62" s="2"/>
    </row>
    <row r="63" spans="9:30" ht="13.2" x14ac:dyDescent="0.25">
      <c r="V63" s="5"/>
      <c r="W63" s="5"/>
      <c r="X63" s="15"/>
      <c r="Y63" s="15"/>
      <c r="Z63" s="15"/>
      <c r="AA63" s="16"/>
      <c r="AC63"/>
      <c r="AD63" s="2"/>
    </row>
    <row r="64" spans="9:30" ht="13.2" x14ac:dyDescent="0.25">
      <c r="V64" s="5"/>
      <c r="W64" s="5"/>
      <c r="X64" s="15"/>
      <c r="Y64" s="15"/>
      <c r="Z64" s="15"/>
      <c r="AA64" s="16"/>
      <c r="AC64"/>
      <c r="AD64" s="2"/>
    </row>
    <row r="65" spans="22:30" ht="13.2" x14ac:dyDescent="0.25">
      <c r="V65" s="5"/>
      <c r="W65" s="5"/>
      <c r="X65" s="15"/>
      <c r="Y65" s="15"/>
      <c r="Z65" s="15"/>
      <c r="AA65" s="16"/>
      <c r="AC65"/>
      <c r="AD65" s="2"/>
    </row>
    <row r="66" spans="22:30" ht="13.2" x14ac:dyDescent="0.25">
      <c r="V66" s="5"/>
      <c r="W66" s="5"/>
      <c r="X66" s="15"/>
      <c r="Y66" s="15"/>
      <c r="Z66" s="15"/>
      <c r="AA66" s="16"/>
      <c r="AC66"/>
      <c r="AD66" s="2"/>
    </row>
    <row r="67" spans="22:30" ht="13.2" x14ac:dyDescent="0.25">
      <c r="V67" s="5"/>
      <c r="W67" s="5"/>
      <c r="X67" s="15"/>
      <c r="Y67" s="15"/>
      <c r="Z67" s="15"/>
      <c r="AA67" s="16"/>
      <c r="AC67"/>
      <c r="AD67" s="2"/>
    </row>
    <row r="68" spans="22:30" ht="13.2" x14ac:dyDescent="0.25">
      <c r="V68" s="5"/>
      <c r="W68" s="5"/>
      <c r="X68" s="15"/>
      <c r="Y68" s="15"/>
      <c r="Z68" s="15"/>
      <c r="AA68" s="16"/>
      <c r="AC68"/>
      <c r="AD68" s="2"/>
    </row>
    <row r="69" spans="22:30" ht="13.2" x14ac:dyDescent="0.25">
      <c r="V69" s="5"/>
      <c r="W69" s="5"/>
      <c r="X69" s="15"/>
      <c r="Y69" s="15"/>
      <c r="Z69" s="15"/>
      <c r="AA69" s="16"/>
      <c r="AC69"/>
      <c r="AD69" s="2"/>
    </row>
    <row r="70" spans="22:30" ht="13.2" x14ac:dyDescent="0.25">
      <c r="V70" s="5"/>
      <c r="W70" s="5"/>
      <c r="X70" s="15"/>
      <c r="Y70" s="15"/>
      <c r="Z70" s="15"/>
      <c r="AA70" s="16"/>
      <c r="AC70"/>
      <c r="AD70" s="2"/>
    </row>
    <row r="71" spans="22:30" ht="13.2" x14ac:dyDescent="0.25">
      <c r="V71" s="5"/>
      <c r="W71" s="5"/>
      <c r="X71" s="15"/>
      <c r="Y71" s="15"/>
      <c r="Z71" s="15"/>
      <c r="AA71" s="16"/>
      <c r="AC71"/>
      <c r="AD71" s="2"/>
    </row>
    <row r="72" spans="22:30" ht="13.2" x14ac:dyDescent="0.25">
      <c r="V72" s="5"/>
      <c r="W72" s="5"/>
      <c r="X72" s="15"/>
      <c r="Y72" s="15"/>
      <c r="Z72" s="15"/>
      <c r="AA72" s="16"/>
      <c r="AC72"/>
      <c r="AD72" s="2"/>
    </row>
    <row r="73" spans="22:30" ht="13.2" x14ac:dyDescent="0.25">
      <c r="V73" s="5"/>
      <c r="W73" s="5"/>
      <c r="X73" s="15"/>
      <c r="Y73" s="15"/>
      <c r="Z73" s="15"/>
      <c r="AA73" s="16"/>
      <c r="AC73"/>
      <c r="AD73" s="2"/>
    </row>
    <row r="74" spans="22:30" ht="13.2" x14ac:dyDescent="0.25">
      <c r="V74" s="5"/>
      <c r="W74" s="5"/>
      <c r="X74" s="15"/>
      <c r="Y74" s="15"/>
      <c r="Z74" s="15"/>
      <c r="AA74" s="16"/>
      <c r="AC74"/>
      <c r="AD74" s="2"/>
    </row>
    <row r="75" spans="22:30" ht="13.2" x14ac:dyDescent="0.25">
      <c r="V75" s="5"/>
      <c r="W75" s="5"/>
      <c r="X75" s="15"/>
      <c r="Y75" s="15"/>
      <c r="Z75" s="15"/>
      <c r="AA75" s="16"/>
      <c r="AC75"/>
      <c r="AD75" s="2"/>
    </row>
    <row r="76" spans="22:30" ht="13.2" x14ac:dyDescent="0.25">
      <c r="V76" s="5"/>
      <c r="W76" s="5"/>
      <c r="X76" s="15"/>
      <c r="Y76" s="15"/>
      <c r="Z76" s="15"/>
      <c r="AA76" s="16"/>
      <c r="AC76"/>
      <c r="AD76" s="2"/>
    </row>
    <row r="77" spans="22:30" ht="13.2" x14ac:dyDescent="0.25">
      <c r="V77" s="5"/>
      <c r="W77" s="5"/>
      <c r="X77" s="15"/>
      <c r="Y77" s="15"/>
      <c r="Z77" s="15"/>
      <c r="AA77" s="16"/>
      <c r="AC77"/>
      <c r="AD77" s="2"/>
    </row>
    <row r="78" spans="22:30" ht="13.2" x14ac:dyDescent="0.25">
      <c r="V78" s="5"/>
      <c r="W78" s="5"/>
      <c r="X78" s="15"/>
      <c r="Y78" s="15"/>
      <c r="Z78" s="15"/>
      <c r="AA78" s="16"/>
      <c r="AC78"/>
      <c r="AD78" s="2"/>
    </row>
    <row r="79" spans="22:30" ht="13.2" x14ac:dyDescent="0.25">
      <c r="V79" s="5"/>
      <c r="W79" s="5"/>
      <c r="X79" s="15"/>
      <c r="Y79" s="15"/>
      <c r="Z79" s="15"/>
      <c r="AA79" s="16"/>
      <c r="AC79"/>
      <c r="AD79" s="2"/>
    </row>
    <row r="80" spans="22:30" ht="13.2" x14ac:dyDescent="0.25">
      <c r="V80" s="5"/>
      <c r="W80" s="5"/>
      <c r="X80" s="15"/>
      <c r="Y80" s="15"/>
      <c r="Z80" s="15"/>
      <c r="AA80" s="16"/>
      <c r="AC80"/>
      <c r="AD80" s="2"/>
    </row>
    <row r="81" spans="9:30" ht="13.2" x14ac:dyDescent="0.25">
      <c r="V81" s="5"/>
      <c r="W81" s="5"/>
      <c r="X81" s="15"/>
      <c r="Y81" s="15"/>
      <c r="Z81" s="15"/>
      <c r="AA81" s="16"/>
      <c r="AC81"/>
      <c r="AD81" s="2"/>
    </row>
    <row r="82" spans="9:30" ht="13.2" x14ac:dyDescent="0.25">
      <c r="V82" s="5"/>
      <c r="W82" s="5"/>
      <c r="X82" s="15"/>
      <c r="Y82" s="15"/>
      <c r="Z82" s="15"/>
      <c r="AA82" s="16"/>
      <c r="AC82"/>
      <c r="AD82" s="2"/>
    </row>
    <row r="83" spans="9:30" ht="13.2" x14ac:dyDescent="0.25">
      <c r="V83" s="5"/>
      <c r="W83" s="5"/>
      <c r="X83" s="15"/>
      <c r="Y83" s="15"/>
      <c r="Z83" s="15"/>
      <c r="AA83" s="16"/>
      <c r="AC83"/>
      <c r="AD83" s="2"/>
    </row>
    <row r="84" spans="9:30" ht="13.2" x14ac:dyDescent="0.25">
      <c r="V84" s="5"/>
      <c r="W84" s="5"/>
      <c r="X84" s="15"/>
      <c r="Y84" s="15"/>
      <c r="Z84" s="15"/>
      <c r="AA84" s="16"/>
      <c r="AC84"/>
      <c r="AD84" s="2"/>
    </row>
    <row r="85" spans="9:30" ht="13.2" x14ac:dyDescent="0.25">
      <c r="V85" s="5"/>
      <c r="W85" s="5"/>
      <c r="X85" s="15"/>
      <c r="Y85" s="15"/>
      <c r="Z85" s="15"/>
      <c r="AA85" s="16"/>
      <c r="AC85"/>
      <c r="AD85" s="2"/>
    </row>
    <row r="86" spans="9:30" ht="13.2" x14ac:dyDescent="0.25">
      <c r="V86" s="5"/>
      <c r="W86" s="5"/>
      <c r="X86" s="15"/>
      <c r="Y86" s="15"/>
      <c r="Z86" s="15"/>
      <c r="AA86" s="16"/>
      <c r="AC86"/>
      <c r="AD86" s="2"/>
    </row>
    <row r="87" spans="9:30" ht="13.2" x14ac:dyDescent="0.25">
      <c r="V87" s="5"/>
      <c r="W87" s="5"/>
      <c r="X87" s="15"/>
      <c r="Y87" s="15"/>
      <c r="Z87" s="15"/>
      <c r="AA87" s="16"/>
      <c r="AC87"/>
      <c r="AD87" s="2"/>
    </row>
    <row r="88" spans="9:30" ht="13.2" x14ac:dyDescent="0.25">
      <c r="V88" s="5"/>
      <c r="W88" s="5"/>
      <c r="X88" s="15"/>
      <c r="Y88" s="15"/>
      <c r="Z88" s="15"/>
      <c r="AA88" s="16"/>
      <c r="AC88"/>
      <c r="AD88" s="2"/>
    </row>
    <row r="89" spans="9:30" ht="13.2" x14ac:dyDescent="0.25">
      <c r="V89" s="5"/>
      <c r="W89" s="5"/>
      <c r="X89" s="15"/>
      <c r="Y89" s="15"/>
      <c r="Z89" s="15"/>
      <c r="AA89" s="16"/>
      <c r="AC89"/>
      <c r="AD89" s="2"/>
    </row>
    <row r="90" spans="9:30" ht="13.2" x14ac:dyDescent="0.25">
      <c r="V90" s="5"/>
      <c r="W90" s="5"/>
      <c r="X90" s="15"/>
      <c r="Y90" s="15"/>
      <c r="Z90" s="15"/>
      <c r="AA90" s="16"/>
      <c r="AC90"/>
      <c r="AD90" s="2"/>
    </row>
    <row r="91" spans="9:30" ht="13.2" x14ac:dyDescent="0.25">
      <c r="V91" s="5"/>
      <c r="W91" s="5"/>
      <c r="X91" s="15"/>
      <c r="Y91" s="15"/>
      <c r="Z91" s="15"/>
      <c r="AA91" s="16"/>
      <c r="AC91"/>
      <c r="AD91" s="2"/>
    </row>
    <row r="92" spans="9:30" ht="13.2" x14ac:dyDescent="0.25">
      <c r="V92" s="5"/>
      <c r="W92" s="5"/>
      <c r="X92" s="15"/>
      <c r="Y92" s="15"/>
      <c r="Z92" s="15"/>
      <c r="AA92" s="16"/>
      <c r="AC92"/>
      <c r="AD92" s="2"/>
    </row>
    <row r="93" spans="9:30" ht="13.2" x14ac:dyDescent="0.25">
      <c r="I93" s="5"/>
      <c r="P93" s="5"/>
      <c r="Q93" s="5"/>
      <c r="R93" s="5"/>
      <c r="S93" s="5"/>
      <c r="T93" s="5"/>
      <c r="U93" s="5"/>
      <c r="V93" s="5"/>
      <c r="W93" s="5"/>
      <c r="X93" s="15"/>
      <c r="Y93" s="15"/>
      <c r="Z93" s="15"/>
      <c r="AA93" s="16"/>
      <c r="AC93"/>
      <c r="AD93" s="2"/>
    </row>
    <row r="94" spans="9:30" ht="13.2" x14ac:dyDescent="0.25">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3682EC294E70964CA11672F4BF344AEB0040D83036B81B184498E6A5AE7F3CA777" ma:contentTypeVersion="35" ma:contentTypeDescription="" ma:contentTypeScope="" ma:versionID="7e5c1078d628600ddcf50973a218af04">
  <xsd:schema xmlns:xsd="http://www.w3.org/2001/XMLSchema" xmlns:xs="http://www.w3.org/2001/XMLSchema" xmlns:p="http://schemas.microsoft.com/office/2006/metadata/properties" xmlns:ns2="c2d3ddbd-1907-4f48-8693-0f26089e1585" xmlns:ns3="e06d6100-095f-438e-9ab4-ec985388c483" targetNamespace="http://schemas.microsoft.com/office/2006/metadata/properties" ma:root="true" ma:fieldsID="8f94203ed367bfd3dffd5f7a278823d3" ns2:_="" ns3:_="">
    <xsd:import namespace="c2d3ddbd-1907-4f48-8693-0f26089e1585"/>
    <xsd:import namespace="e06d6100-095f-438e-9ab4-ec985388c483"/>
    <xsd:element name="properties">
      <xsd:complexType>
        <xsd:sequence>
          <xsd:element name="documentManagement">
            <xsd:complexType>
              <xsd:all>
                <xsd:element ref="ns2:TaxCatchAll" minOccurs="0"/>
                <xsd:element ref="ns2:AEMOCustodian" minOccurs="0"/>
                <xsd:element ref="ns2:AEMODescription" minOccurs="0"/>
                <xsd:element ref="ns2:ArchiveDocument" minOccurs="0"/>
                <xsd:element ref="ns2:TaxCatchAllLabel" minOccurs="0"/>
                <xsd:element ref="ns2:AEMODocumentTypeTaxHTField0" minOccurs="0"/>
                <xsd:element ref="ns2:AEMOKeywordsTaxHTField0"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ddbd-1907-4f48-8693-0f26089e158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f8c17b-95d3-4743-a69e-f4f321e5f386}" ma:internalName="TaxCatchAll" ma:readOnly="false" ma:showField="CatchAllData"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Custodian" ma:index="9"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0" nillable="true" ma:displayName="AEMODescription" ma:internalName="AEMODescription" ma:readOnly="false">
      <xsd:simpleType>
        <xsd:restriction base="dms:Note"/>
      </xsd:simpleType>
    </xsd:element>
    <xsd:element name="ArchiveDocument" ma:index="13" nillable="true" ma:displayName="ArchiveDocument" ma:default="0" ma:description="Checking this box will send the document to the AEMO Archive and leave a link in its place." ma:internalName="ArchiveDocument" ma:readOnly="false">
      <xsd:simpleType>
        <xsd:restriction base="dms:Boolean"/>
      </xsd:simpleType>
    </xsd:element>
    <xsd:element name="TaxCatchAllLabel" ma:index="14" nillable="true" ma:displayName="Taxonomy Catch All Column1" ma:hidden="true" ma:list="{dff8c17b-95d3-4743-a69e-f4f321e5f386}" ma:internalName="TaxCatchAllLabel" ma:readOnly="false" ma:showField="CatchAllDataLabel"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3e8ba7a3-af95-40f6-9ded-4ebe13adeb29" ma:termSetId="7d85e329-3a18-4351-8865-4c9585fd1cc0" ma:anchorId="00000000-0000-0000-0000-000000000000" ma:open="false" ma:isKeyword="false">
      <xsd:complexType>
        <xsd:sequence>
          <xsd:element ref="pc:Terms" minOccurs="0" maxOccurs="1"/>
        </xsd:sequence>
      </xsd:complexType>
    </xsd:element>
    <xsd:element name="AEMOKeywordsTaxHTField0" ma:index="16" nillable="true" ma:taxonomy="true" ma:internalName="AEMOKeywordsTaxHTField0" ma:taxonomyFieldName="AEMOKeywords" ma:displayName="AEMOKeywords" ma:readOnly="false" ma:fieldId="{443585ba-fce9-427e-bd78-308c17c973aa}" ma:taxonomyMulti="true" ma:sspId="3e8ba7a3-af95-40f6-9ded-4ebe13adeb29" ma:termSetId="70885f33-8be5-4917-bc67-8833a068ef45" ma:anchorId="00000000-0000-0000-0000-000000000000" ma:open="tru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6d6100-095f-438e-9ab4-ec985388c48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EMODescription xmlns="c2d3ddbd-1907-4f48-8693-0f26089e1585" xsi:nil="true"/>
    <AEMOCustodian xmlns="c2d3ddbd-1907-4f48-8693-0f26089e1585">
      <UserInfo>
        <DisplayName>Luke Stevens</DisplayName>
        <AccountId>23</AccountId>
        <AccountType/>
      </UserInfo>
    </AEMOCustodian>
    <ArchiveDocument xmlns="c2d3ddbd-1907-4f48-8693-0f26089e1585">false</ArchiveDocument>
    <AEMOKeywordsTaxHTField0 xmlns="c2d3ddbd-1907-4f48-8693-0f26089e1585">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c2d3ddbd-1907-4f48-8693-0f26089e1585">
      <Value>65</Value>
      <Value>6</Value>
    </TaxCatchAll>
    <AEMODocumentTypeTaxHTField0 xmlns="c2d3ddbd-1907-4f48-8693-0f26089e1585">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TaxCatchAllLabel xmlns="c2d3ddbd-1907-4f48-8693-0f26089e1585"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768A9A-323A-4E4A-A1BE-6F6E4A50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ddbd-1907-4f48-8693-0f26089e1585"/>
    <ds:schemaRef ds:uri="e06d6100-095f-438e-9ab4-ec985388c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60374B-0EC7-454F-A3EE-8E4ED2B8DFBB}">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c2d3ddbd-1907-4f48-8693-0f26089e1585"/>
  </ds:schemaRefs>
</ds:datastoreItem>
</file>

<file path=customXml/itemProps3.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4.xml><?xml version="1.0" encoding="utf-8"?>
<ds:datastoreItem xmlns:ds="http://schemas.openxmlformats.org/officeDocument/2006/customXml" ds:itemID="{7548E436-861F-4992-8E1D-ACC7434053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Jun 23 Published MOS estimates</vt:lpstr>
      <vt:lpstr>July 23 Published MOS estimates</vt:lpstr>
      <vt:lpstr>Aug 23 Published MOS estimates</vt:lpstr>
    </vt:vector>
  </TitlesOfParts>
  <Company>VENCorp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creator>cdiep</dc:creator>
  <dc:description>1.0</dc:description>
  <cp:lastModifiedBy>Yvonne Tan</cp:lastModifiedBy>
  <cp:lastPrinted>2010-01-18T07:10:20Z</cp:lastPrinted>
  <dcterms:created xsi:type="dcterms:W3CDTF">2010-01-06T00:04:41Z</dcterms:created>
  <dcterms:modified xsi:type="dcterms:W3CDTF">2022-10-27T22:52:16Z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0x0101003682EC294E70964CA11672F4BF344AEB0040D83036B81B184498E6A5AE7F3CA777</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ies>
</file>