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aemocloud.sharepoint.com/sites/gasrto/STTM Operations/Market Operator Service (MOS)/MOS Estimates/2024/2024 Jun to 2024 Aug (not yet performed)/"/>
    </mc:Choice>
  </mc:AlternateContent>
  <xr:revisionPtr revIDLastSave="19" documentId="8_{F69B0CB3-D4F0-48F3-A5A1-725AF542F6CE}" xr6:coauthVersionLast="47" xr6:coauthVersionMax="47" xr10:uidLastSave="{0037691F-EF44-472E-9BC3-0723B1C7A4AE}"/>
  <bookViews>
    <workbookView xWindow="-120" yWindow="-120" windowWidth="29040" windowHeight="15840" tabRatio="883" activeTab="4" xr2:uid="{00000000-000D-0000-FFFF-FFFF00000000}"/>
  </bookViews>
  <sheets>
    <sheet name="Important Notice" sheetId="10" r:id="rId1"/>
    <sheet name="MOS Estimates Methodology" sheetId="9" r:id="rId2"/>
    <sheet name="JUN 24 Published MOS estimates" sheetId="4" r:id="rId3"/>
    <sheet name="JUL 24 Published MOS estimates" sheetId="8" r:id="rId4"/>
    <sheet name="AUG 24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F5" i="4"/>
  <c r="G5" i="4"/>
  <c r="H5" i="4"/>
  <c r="D6" i="4"/>
  <c r="E6" i="4"/>
  <c r="F6" i="4"/>
  <c r="G6" i="4"/>
  <c r="H6" i="4"/>
  <c r="E24" i="8" l="1"/>
  <c r="G24" i="8"/>
  <c r="D20" i="8"/>
  <c r="F17" i="4"/>
  <c r="G16" i="4"/>
  <c r="E15" i="4"/>
  <c r="D22" i="6"/>
  <c r="F24" i="8"/>
  <c r="D21" i="4"/>
  <c r="D21" i="8" l="1"/>
  <c r="G17" i="4"/>
  <c r="D5" i="6"/>
  <c r="D15" i="8"/>
  <c r="E21" i="4"/>
  <c r="D24" i="4"/>
  <c r="D25" i="4" s="1"/>
  <c r="H16" i="4"/>
  <c r="F16" i="4"/>
  <c r="D18" i="6"/>
  <c r="D21"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<sst xmlns="http://schemas.openxmlformats.org/spreadsheetml/2006/main" count="96" uniqueCount="25">
  <si>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</si>
  <si>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</si>
  <si>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</si>
  <si>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</si>
  <si>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</si>
  <si>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</si>
  <si>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</si>
  <si>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</si>
  <si>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</si>
  <si>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</si>
  <si>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</si>
  <si>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</si>
  <si>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</si>
  <si>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</si>
  <si>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</si>
  <si>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</si>
  <si>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</si>
  <si>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</si>
  <si>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</si>
  <si>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</si>
  <si>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</si>
  <si>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</si>
  <si>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June 2024</t>
  </si>
  <si>
    <t>MOS Period: July 2024</t>
  </si>
  <si>
    <t>MOS Period: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</si>
</sst>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'JUN 24 Published MOS estimates'!$C$19</c:f>
              <c:strCache>
                <c:ptCount val="1"/>
                <c:pt idx="0">
                  <c:v>25%</c:v>
                </c:pt>
              </c:strCache>
            </c:strRef>
          </c:tx>
          <c:spPr>
            <a:ln w="28575">
              <a:noFill/>
            </a:ln>
          </c:spPr>
          <c:marker>
            <c:symbol val="none"/>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estimates'!$D$19:$H$19</c:f>
              <c:numCache>
                <c:formatCode>#,##0</c:formatCode>
                <c:ptCount val="5"/>
                <c:pt idx="0">
                  <c:v>-11521.5</c:v>
                </c:pt>
                <c:pt idx="1">
                  <c:v>6010.7560949999997</c:v>
                </c:pt>
                <c:pt idx="2">
                  <c:v>-3375</c:v>
                </c:pt>
                <c:pt idx="3">
                  <c:v>-147.75</c:v>
                </c:pt>
                <c:pt idx="4">
                  <c:v>-1702.25</c:v>
                </c:pt>
              </c:numCache>
            </c:numRef>
          </c:val>
          <c:smooth val="0"/>
          <c:extLst>
            <c:ext xmlns:c16="http://schemas.microsoft.com/office/drawing/2014/chart" uri="{C3380CC4-5D6E-409C-BE32-E72D297353CC}">
              <c16:uniqueId val="{00000000-19B8-4C34-A3F7-D1248307263F}"/>
            </c:ext>
          </c:extLst>
        </c:ser>
        <c:ser>
          <c:idx val="1"/>
          <c:order val="1"/>
          <c:tx>
            <c:strRef>
              <c:f>'JUN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estimates'!$D$20:$H$20</c:f>
              <c:numCache>
                <c:formatCode>#,##0</c:formatCode>
                <c:ptCount val="5"/>
                <c:pt idx="0">
                  <c:v>-19624.849999999999</c:v>
                </c:pt>
                <c:pt idx="1">
                  <c:v>4710.6809855000001</c:v>
                </c:pt>
                <c:pt idx="2">
                  <c:v>-5737.95</c:v>
                </c:pt>
                <c:pt idx="3">
                  <c:v>-2283</c:v>
                </c:pt>
                <c:pt idx="4">
                  <c:v>-3011.5499999999997</c:v>
                </c:pt>
              </c:numCache>
            </c:numRef>
          </c:val>
          <c:smooth val="0"/>
          <c:extLst>
            <c:ext xmlns:c16="http://schemas.microsoft.com/office/drawing/2014/chart" uri="{C3380CC4-5D6E-409C-BE32-E72D297353CC}">
              <c16:uniqueId val="{00000001-19B8-4C34-A3F7-D1248307263F}"/>
            </c:ext>
          </c:extLst>
        </c:ser>
        <c:ser>
          <c:idx val="2"/>
          <c:order val="2"/>
          <c:tx>
            <c:strRef>
              <c:f>'JUN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estimates'!$D$21:$H$21</c:f>
              <c:numCache>
                <c:formatCode>#,##0</c:formatCode>
                <c:ptCount val="5"/>
                <c:pt idx="0">
                  <c:v>-37767</c:v>
                </c:pt>
                <c:pt idx="1">
                  <c:v>0</c:v>
                </c:pt>
                <c:pt idx="2">
                  <c:v>-11642</c:v>
                </c:pt>
                <c:pt idx="3">
                  <c:v>-8233</c:v>
                </c:pt>
                <c:pt idx="4">
                  <c:v>-9692</c:v>
                </c:pt>
              </c:numCache>
            </c:numRef>
          </c:val>
          <c:smooth val="0"/>
          <c:extLst>
            <c:ext xmlns:c16="http://schemas.microsoft.com/office/drawing/2014/chart" uri="{C3380CC4-5D6E-409C-BE32-E72D297353CC}">
              <c16:uniqueId val="{00000002-19B8-4C34-A3F7-D1248307263F}"/>
            </c:ext>
          </c:extLst>
        </c:ser>
        <c:ser>
          <c:idx val="3"/>
          <c:order val="3"/>
          <c:tx>
            <c:strRef>
              <c:f>'JUN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estimates'!$D$22:$H$22</c:f>
              <c:numCache>
                <c:formatCode>#,##0</c:formatCode>
                <c:ptCount val="5"/>
                <c:pt idx="0">
                  <c:v>-6585.6</c:v>
                </c:pt>
                <c:pt idx="1">
                  <c:v>7672.7894073333346</c:v>
                </c:pt>
                <c:pt idx="2">
                  <c:v>-684</c:v>
                </c:pt>
                <c:pt idx="3">
                  <c:v>-455.93333333333334</c:v>
                </c:pt>
                <c:pt idx="4">
                  <c:v>-304.3</c:v>
                </c:pt>
              </c:numCache>
            </c:numRef>
          </c:val>
          <c:smooth val="0"/>
          <c:extLst>
            <c:ext xmlns:c16="http://schemas.microsoft.com/office/drawing/2014/chart" uri="{C3380CC4-5D6E-409C-BE32-E72D297353CC}">
              <c16:uniqueId val="{00000003-19B8-4C34-A3F7-D1248307263F}"/>
            </c:ext>
          </c:extLst>
        </c:ser>
        <c:ser>
          <c:idx val="4"/>
          <c:order val="4"/>
          <c:tx>
            <c:strRef>
              <c:f>'JUN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estimates'!$D$26:$H$26</c:f>
              <c:numCache>
                <c:formatCode>#,##0</c:formatCode>
                <c:ptCount val="5"/>
                <c:pt idx="0">
                  <c:v>-7440.5</c:v>
                </c:pt>
                <c:pt idx="1">
                  <c:v>7165.9978900000006</c:v>
                </c:pt>
                <c:pt idx="2">
                  <c:v>-1456</c:v>
                </c:pt>
                <c:pt idx="3">
                  <c:v>36</c:v>
                </c:pt>
                <c:pt idx="4">
                  <c:v>-584.5</c:v>
                </c:pt>
              </c:numCache>
            </c:numRef>
          </c:val>
          <c:smooth val="0"/>
          <c:extLst>
            <c:ext xmlns:c16="http://schemas.microsoft.com/office/drawing/2014/chart" uri="{C3380CC4-5D6E-409C-BE32-E72D297353CC}">
              <c16:uniqueId val="{00000004-19B8-4C34-A3F7-D1248307263F}"/>
            </c:ext>
          </c:extLst>
        </c:ser>
        <c:ser>
          <c:idx val="5"/>
          <c:order val="5"/>
          <c:tx>
            <c:strRef>
              <c:f>'JUN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estimates'!$D$15:$H$15</c:f>
              <c:numCache>
                <c:formatCode>#,##0</c:formatCode>
                <c:ptCount val="5"/>
                <c:pt idx="0">
                  <c:v>18508</c:v>
                </c:pt>
                <c:pt idx="1">
                  <c:v>15142.657359999999</c:v>
                </c:pt>
                <c:pt idx="2">
                  <c:v>15569</c:v>
                </c:pt>
                <c:pt idx="3">
                  <c:v>333</c:v>
                </c:pt>
                <c:pt idx="4">
                  <c:v>6965</c:v>
                </c:pt>
              </c:numCache>
            </c:numRef>
          </c:val>
          <c:smooth val="0"/>
          <c:extLst>
            <c:ext xmlns:c16="http://schemas.microsoft.com/office/drawing/2014/chart" uri="{C3380CC4-5D6E-409C-BE32-E72D297353CC}">
              <c16:uniqueId val="{00000005-19B8-4C34-A3F7-D1248307263F}"/>
            </c:ext>
          </c:extLst>
        </c:ser>
        <c:ser>
          <c:idx val="10"/>
          <c:order val="6"/>
          <c:tx>
            <c:strRef>
              <c:f>'JUN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estimates'!$D$16:$H$16</c:f>
              <c:numCache>
                <c:formatCode>#,##0</c:formatCode>
                <c:ptCount val="5"/>
                <c:pt idx="0">
                  <c:v>10228.79999999999</c:v>
                </c:pt>
                <c:pt idx="1">
                  <c:v>11846.779811999999</c:v>
                </c:pt>
                <c:pt idx="2">
                  <c:v>7151.9999999999945</c:v>
                </c:pt>
                <c:pt idx="3">
                  <c:v>116.04999999999991</c:v>
                </c:pt>
                <c:pt idx="4">
                  <c:v>4477.4499999999971</c:v>
                </c:pt>
              </c:numCache>
            </c:numRef>
          </c:val>
          <c:smooth val="0"/>
          <c:extLst>
            <c:ext xmlns:c16="http://schemas.microsoft.com/office/drawing/2014/chart" uri="{C3380CC4-5D6E-409C-BE32-E72D297353CC}">
              <c16:uniqueId val="{00000006-19B8-4C34-A3F7-D1248307263F}"/>
            </c:ext>
          </c:extLst>
        </c:ser>
        <c:ser>
          <c:idx val="11"/>
          <c:order val="7"/>
          <c:tx>
            <c:strRef>
              <c:f>'JUN 24 Published MOS estimates'!$C$17</c:f>
              <c:strCache>
                <c:ptCount val="1"/>
                <c:pt idx="0">
                  <c:v>75%</c:v>
                </c:pt>
              </c:strCache>
            </c:strRef>
          </c:tx>
          <c:spPr>
            <a:ln w="28575">
              <a:noFill/>
            </a:ln>
          </c:spPr>
          <c:marker>
            <c:symbol val="none"/>
          </c:marker>
          <c:cat>
            <c:strRef>
              <c:f>'JUN 24 Published MOS estimates'!$D$4:$H$4</c:f>
              <c:strCache>
                <c:ptCount val="5"/>
                <c:pt idx="0">
                  <c:v>Sydney MSP</c:v>
                </c:pt>
                <c:pt idx="1">
                  <c:v>Sydney EGP</c:v>
                </c:pt>
                <c:pt idx="2">
                  <c:v>Adelaide MAP</c:v>
                </c:pt>
                <c:pt idx="3">
                  <c:v>Adelaide SEAGas</c:v>
                </c:pt>
                <c:pt idx="4">
                  <c:v>Brisbane RBP</c:v>
                </c:pt>
              </c:strCache>
            </c:strRef>
          </c:cat>
          <c:val>
            <c:numRef>
              <c:f>'JUN 24 Published MOS estimates'!$D$17:$H$17</c:f>
              <c:numCache>
                <c:formatCode>#,##0</c:formatCode>
                <c:ptCount val="5"/>
                <c:pt idx="0">
                  <c:v>-1602.75</c:v>
                </c:pt>
                <c:pt idx="1">
                  <c:v>9017.9996575000005</c:v>
                </c:pt>
                <c:pt idx="2">
                  <c:v>817.25</c:v>
                </c:pt>
                <c:pt idx="3">
                  <c:v>56.25</c:v>
                </c:pt>
                <c:pt idx="4">
                  <c:v>595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'JUN 24 Published MOS estimates'!$K$4</c:f>
              <c:strCache>
                <c:ptCount val="1"/>
                <c:pt idx="0">
                  <c:v>Sydney MSP</c:v>
                </c:pt>
              </c:strCache>
            </c:strRef>
          </c:tx>
          <c:spPr>
            <a:ln w="25400">
              <a:solidFill>
                <a:srgbClr val="00FFFF"/>
              </a:solidFill>
              <a:prstDash val="solid"/>
            </a:ln>
          </c:spPr>
          <c:marker>
            <c:symbol val="none"/>
          </c:marker>
          <c:val>
            <c:numRef>
              <c:f>'JUN 24 Published MOS estimates'!$K$5:$K$35</c:f>
              <c:numCache>
                <c:formatCode>#,##0</c:formatCode>
                <c:ptCount val="31"/>
                <c:pt idx="0">
                  <c:v>18508</c:v>
                </c:pt>
                <c:pt idx="1">
                  <c:v>11730</c:v>
                </c:pt>
                <c:pt idx="2">
                  <c:v>8394</c:v>
                </c:pt>
                <c:pt idx="3">
                  <c:v>4352</c:v>
                </c:pt>
                <c:pt idx="4">
                  <c:v>1509</c:v>
                </c:pt>
                <c:pt idx="5">
                  <c:v>9</c:v>
                </c:pt>
                <c:pt idx="6">
                  <c:v>-445</c:v>
                </c:pt>
                <c:pt idx="7">
                  <c:v>-1339</c:v>
                </c:pt>
                <c:pt idx="8">
                  <c:v>-2394</c:v>
                </c:pt>
                <c:pt idx="9">
                  <c:v>-2797</c:v>
                </c:pt>
                <c:pt idx="10">
                  <c:v>-3083</c:v>
                </c:pt>
                <c:pt idx="11">
                  <c:v>-4054</c:v>
                </c:pt>
                <c:pt idx="12">
                  <c:v>-4653</c:v>
                </c:pt>
                <c:pt idx="13">
                  <c:v>-5732</c:v>
                </c:pt>
                <c:pt idx="14">
                  <c:v>-7246</c:v>
                </c:pt>
                <c:pt idx="15">
                  <c:v>-7635</c:v>
                </c:pt>
                <c:pt idx="16">
                  <c:v>-8012</c:v>
                </c:pt>
                <c:pt idx="17">
                  <c:v>-8557</c:v>
                </c:pt>
                <c:pt idx="18">
                  <c:v>-8804</c:v>
                </c:pt>
                <c:pt idx="19">
                  <c:v>-9753</c:v>
                </c:pt>
                <c:pt idx="20">
                  <c:v>-10218</c:v>
                </c:pt>
                <c:pt idx="21">
                  <c:v>-10569</c:v>
                </c:pt>
                <c:pt idx="22">
                  <c:v>-11839</c:v>
                </c:pt>
                <c:pt idx="23">
                  <c:v>-12305</c:v>
                </c:pt>
                <c:pt idx="24">
                  <c:v>-14087</c:v>
                </c:pt>
                <c:pt idx="25">
                  <c:v>-15436</c:v>
                </c:pt>
                <c:pt idx="26">
                  <c:v>-16324</c:v>
                </c:pt>
                <c:pt idx="27">
                  <c:v>-18367</c:v>
                </c:pt>
                <c:pt idx="28">
                  <c:v>-20654</c:v>
                </c:pt>
                <c:pt idx="29">
                  <c:v>-37767</c:v>
                </c:pt>
              </c:numCache>
            </c:numRef>
          </c:val>
          <c:smooth val="1"/>
          <c:extLst>
            <c:ext xmlns:c16="http://schemas.microsoft.com/office/drawing/2014/chart" uri="{C3380CC4-5D6E-409C-BE32-E72D297353CC}">
              <c16:uniqueId val="{00000000-5753-48B0-876B-518DDA461ADA}"/>
            </c:ext>
          </c:extLst>
        </c:ser>
        <c:ser>
          <c:idx val="1"/>
          <c:order val="1"/>
          <c:tx>
            <c:strRef>
              <c:f>'JUN 24 Published MOS estimates'!$L$4</c:f>
              <c:strCache>
                <c:ptCount val="1"/>
                <c:pt idx="0">
                  <c:v>Sydney EGP</c:v>
                </c:pt>
              </c:strCache>
            </c:strRef>
          </c:tx>
          <c:spPr>
            <a:ln w="25400">
              <a:solidFill>
                <a:srgbClr val="0000FF"/>
              </a:solidFill>
              <a:prstDash val="solid"/>
            </a:ln>
          </c:spPr>
          <c:marker>
            <c:symbol val="none"/>
          </c:marker>
          <c:val>
            <c:numRef>
              <c:f>'JUN 24 Published MOS estimates'!$L$5:$L$35</c:f>
              <c:numCache>
                <c:formatCode>#,##0</c:formatCode>
                <c:ptCount val="31"/>
                <c:pt idx="0">
                  <c:v>15142.657359999999</c:v>
                </c:pt>
                <c:pt idx="1">
                  <c:v>12039.071309999999</c:v>
                </c:pt>
                <c:pt idx="2">
                  <c:v>11611.756869999999</c:v>
                </c:pt>
                <c:pt idx="3">
                  <c:v>10479.676299999999</c:v>
                </c:pt>
                <c:pt idx="4">
                  <c:v>10162.476060000001</c:v>
                </c:pt>
                <c:pt idx="5">
                  <c:v>9782.9788499999995</c:v>
                </c:pt>
                <c:pt idx="6">
                  <c:v>9186.2223400000003</c:v>
                </c:pt>
                <c:pt idx="7">
                  <c:v>9042.8331199999993</c:v>
                </c:pt>
                <c:pt idx="8">
                  <c:v>8943.4992700000003</c:v>
                </c:pt>
                <c:pt idx="9">
                  <c:v>8620.00857</c:v>
                </c:pt>
                <c:pt idx="10">
                  <c:v>8350.6873300000007</c:v>
                </c:pt>
                <c:pt idx="11">
                  <c:v>7961.5733300000002</c:v>
                </c:pt>
                <c:pt idx="12">
                  <c:v>7696.0006999999996</c:v>
                </c:pt>
                <c:pt idx="13">
                  <c:v>7453.3567400000002</c:v>
                </c:pt>
                <c:pt idx="14">
                  <c:v>7267.8515600000001</c:v>
                </c:pt>
                <c:pt idx="15">
                  <c:v>7064.1442200000001</c:v>
                </c:pt>
                <c:pt idx="16">
                  <c:v>6907.0568400000002</c:v>
                </c:pt>
                <c:pt idx="17">
                  <c:v>6685.9997599999997</c:v>
                </c:pt>
                <c:pt idx="18">
                  <c:v>6556.9595399999998</c:v>
                </c:pt>
                <c:pt idx="19">
                  <c:v>6358.1245200000003</c:v>
                </c:pt>
                <c:pt idx="20">
                  <c:v>6257.8125399999999</c:v>
                </c:pt>
                <c:pt idx="21">
                  <c:v>6106.02567</c:v>
                </c:pt>
                <c:pt idx="22">
                  <c:v>5978.9995699999999</c:v>
                </c:pt>
                <c:pt idx="23">
                  <c:v>5870.3841899999998</c:v>
                </c:pt>
                <c:pt idx="24">
                  <c:v>5711.4739300000001</c:v>
                </c:pt>
                <c:pt idx="25">
                  <c:v>5412.7267499999998</c:v>
                </c:pt>
                <c:pt idx="26">
                  <c:v>5147.1912899999998</c:v>
                </c:pt>
                <c:pt idx="27">
                  <c:v>4946.9968399999998</c:v>
                </c:pt>
                <c:pt idx="28">
                  <c:v>4517.3316500000001</c:v>
                </c:pt>
                <c:pt idx="29">
                  <c:v>2921.8051999999998</c:v>
                </c:pt>
              </c:numCache>
            </c:numRef>
          </c:val>
          <c:smooth val="1"/>
          <c:extLst>
            <c:ext xmlns:c16="http://schemas.microsoft.com/office/drawing/2014/chart" uri="{C3380CC4-5D6E-409C-BE32-E72D297353CC}">
              <c16:uniqueId val="{00000001-5753-48B0-876B-518DDA461ADA}"/>
            </c:ext>
          </c:extLst>
        </c:ser>
        <c:ser>
          <c:idx val="2"/>
          <c:order val="2"/>
          <c:tx>
            <c:strRef>
              <c:f>'JUN 24 Published MOS estimates'!$M$4</c:f>
              <c:strCache>
                <c:ptCount val="1"/>
                <c:pt idx="0">
                  <c:v>Adelaide MAP</c:v>
                </c:pt>
              </c:strCache>
            </c:strRef>
          </c:tx>
          <c:spPr>
            <a:ln w="25400">
              <a:solidFill>
                <a:srgbClr val="FFC322"/>
              </a:solidFill>
              <a:prstDash val="solid"/>
            </a:ln>
          </c:spPr>
          <c:marker>
            <c:symbol val="none"/>
          </c:marker>
          <c:val>
            <c:numRef>
              <c:f>'JUN 24 Published MOS estimates'!$M$5:$M$35</c:f>
              <c:numCache>
                <c:formatCode>#,##0</c:formatCode>
                <c:ptCount val="31"/>
                <c:pt idx="0">
                  <c:v>15569</c:v>
                </c:pt>
                <c:pt idx="1">
                  <c:v>8097</c:v>
                </c:pt>
                <c:pt idx="2">
                  <c:v>5997</c:v>
                </c:pt>
                <c:pt idx="3">
                  <c:v>4051</c:v>
                </c:pt>
                <c:pt idx="4">
                  <c:v>3210</c:v>
                </c:pt>
                <c:pt idx="5">
                  <c:v>2481</c:v>
                </c:pt>
                <c:pt idx="6">
                  <c:v>1434</c:v>
                </c:pt>
                <c:pt idx="7">
                  <c:v>898</c:v>
                </c:pt>
                <c:pt idx="8">
                  <c:v>575</c:v>
                </c:pt>
                <c:pt idx="9">
                  <c:v>281</c:v>
                </c:pt>
                <c:pt idx="10">
                  <c:v>-187</c:v>
                </c:pt>
                <c:pt idx="11">
                  <c:v>-575</c:v>
                </c:pt>
                <c:pt idx="12">
                  <c:v>-742</c:v>
                </c:pt>
                <c:pt idx="13">
                  <c:v>-915</c:v>
                </c:pt>
                <c:pt idx="14">
                  <c:v>-1364</c:v>
                </c:pt>
                <c:pt idx="15">
                  <c:v>-1548</c:v>
                </c:pt>
                <c:pt idx="16">
                  <c:v>-1657</c:v>
                </c:pt>
                <c:pt idx="17">
                  <c:v>-1921</c:v>
                </c:pt>
                <c:pt idx="18">
                  <c:v>-2195</c:v>
                </c:pt>
                <c:pt idx="19">
                  <c:v>-2333</c:v>
                </c:pt>
                <c:pt idx="20">
                  <c:v>-2572</c:v>
                </c:pt>
                <c:pt idx="21">
                  <c:v>-3015</c:v>
                </c:pt>
                <c:pt idx="22">
                  <c:v>-3495</c:v>
                </c:pt>
                <c:pt idx="23">
                  <c:v>-3657</c:v>
                </c:pt>
                <c:pt idx="24">
                  <c:v>-4087</c:v>
                </c:pt>
                <c:pt idx="25">
                  <c:v>-4766</c:v>
                </c:pt>
                <c:pt idx="26">
                  <c:v>-5031</c:v>
                </c:pt>
                <c:pt idx="27">
                  <c:v>-5381</c:v>
                </c:pt>
                <c:pt idx="28">
                  <c:v>-6030</c:v>
                </c:pt>
                <c:pt idx="29">
                  <c:v>-11642</c:v>
                </c:pt>
              </c:numCache>
            </c:numRef>
          </c:val>
          <c:smooth val="1"/>
          <c:extLst>
            <c:ext xmlns:c16="http://schemas.microsoft.com/office/drawing/2014/chart" uri="{C3380CC4-5D6E-409C-BE32-E72D297353CC}">
              <c16:uniqueId val="{00000002-5753-48B0-876B-518DDA461ADA}"/>
            </c:ext>
          </c:extLst>
        </c:ser>
        <c:ser>
          <c:idx val="3"/>
          <c:order val="3"/>
          <c:tx>
            <c:strRef>
              <c:f>'JUN 24 Published MOS estimates'!$N$4</c:f>
              <c:strCache>
                <c:ptCount val="1"/>
                <c:pt idx="0">
                  <c:v>Adelaide SEAGas</c:v>
                </c:pt>
              </c:strCache>
            </c:strRef>
          </c:tx>
          <c:spPr>
            <a:ln w="25400">
              <a:solidFill>
                <a:srgbClr val="FF6600"/>
              </a:solidFill>
              <a:prstDash val="solid"/>
            </a:ln>
          </c:spPr>
          <c:marker>
            <c:symbol val="none"/>
          </c:marker>
          <c:val>
            <c:numRef>
              <c:f>'JUN 24 Published MOS estimates'!$N$5:$N$35</c:f>
              <c:numCache>
                <c:formatCode>#,##0</c:formatCode>
                <c:ptCount val="31"/>
                <c:pt idx="0">
                  <c:v>333</c:v>
                </c:pt>
                <c:pt idx="1">
                  <c:v>130</c:v>
                </c:pt>
                <c:pt idx="2">
                  <c:v>99</c:v>
                </c:pt>
                <c:pt idx="3">
                  <c:v>86</c:v>
                </c:pt>
                <c:pt idx="4">
                  <c:v>76</c:v>
                </c:pt>
                <c:pt idx="5">
                  <c:v>70</c:v>
                </c:pt>
                <c:pt idx="6">
                  <c:v>69</c:v>
                </c:pt>
                <c:pt idx="7">
                  <c:v>57</c:v>
                </c:pt>
                <c:pt idx="8">
                  <c:v>54</c:v>
                </c:pt>
                <c:pt idx="9">
                  <c:v>50</c:v>
                </c:pt>
                <c:pt idx="10">
                  <c:v>49</c:v>
                </c:pt>
                <c:pt idx="11">
                  <c:v>45</c:v>
                </c:pt>
                <c:pt idx="12">
                  <c:v>44</c:v>
                </c:pt>
                <c:pt idx="13">
                  <c:v>42</c:v>
                </c:pt>
                <c:pt idx="14">
                  <c:v>37</c:v>
                </c:pt>
                <c:pt idx="15">
                  <c:v>35</c:v>
                </c:pt>
                <c:pt idx="16">
                  <c:v>34</c:v>
                </c:pt>
                <c:pt idx="17">
                  <c:v>31</c:v>
                </c:pt>
                <c:pt idx="18">
                  <c:v>22</c:v>
                </c:pt>
                <c:pt idx="19">
                  <c:v>16</c:v>
                </c:pt>
                <c:pt idx="20">
                  <c:v>-3</c:v>
                </c:pt>
                <c:pt idx="21">
                  <c:v>-63</c:v>
                </c:pt>
                <c:pt idx="22">
                  <c:v>-176</c:v>
                </c:pt>
                <c:pt idx="23">
                  <c:v>-234</c:v>
                </c:pt>
                <c:pt idx="24">
                  <c:v>-313</c:v>
                </c:pt>
                <c:pt idx="25">
                  <c:v>-517</c:v>
                </c:pt>
                <c:pt idx="26">
                  <c:v>-1080</c:v>
                </c:pt>
                <c:pt idx="27">
                  <c:v>-1579</c:v>
                </c:pt>
                <c:pt idx="28">
                  <c:v>-2859</c:v>
                </c:pt>
                <c:pt idx="29">
                  <c:v>-8233</c:v>
                </c:pt>
              </c:numCache>
            </c:numRef>
          </c:val>
          <c:smooth val="1"/>
          <c:extLst>
            <c:ext xmlns:c16="http://schemas.microsoft.com/office/drawing/2014/chart" uri="{C3380CC4-5D6E-409C-BE32-E72D297353CC}">
              <c16:uniqueId val="{00000003-5753-48B0-876B-518DDA461ADA}"/>
            </c:ext>
          </c:extLst>
        </c:ser>
        <c:ser>
          <c:idx val="4"/>
          <c:order val="4"/>
          <c:tx>
            <c:strRef>
              <c:f>'JUN 24 Published MOS estimates'!$O$4</c:f>
              <c:strCache>
                <c:ptCount val="1"/>
                <c:pt idx="0">
                  <c:v>Brisbane RBP</c:v>
                </c:pt>
              </c:strCache>
            </c:strRef>
          </c:tx>
          <c:marker>
            <c:symbol val="none"/>
          </c:marker>
          <c:val>
            <c:numRef>
              <c:f>'JUN 24 Published MOS estimates'!$O$5:$O$35</c:f>
              <c:numCache>
                <c:formatCode>#,##0</c:formatCode>
                <c:ptCount val="31"/>
                <c:pt idx="0">
                  <c:v>6965</c:v>
                </c:pt>
                <c:pt idx="1">
                  <c:v>5017</c:v>
                </c:pt>
                <c:pt idx="2">
                  <c:v>3818</c:v>
                </c:pt>
                <c:pt idx="3">
                  <c:v>2855</c:v>
                </c:pt>
                <c:pt idx="4">
                  <c:v>2067</c:v>
                </c:pt>
                <c:pt idx="5">
                  <c:v>1497</c:v>
                </c:pt>
                <c:pt idx="6">
                  <c:v>1290</c:v>
                </c:pt>
                <c:pt idx="7">
                  <c:v>617</c:v>
                </c:pt>
                <c:pt idx="8">
                  <c:v>529</c:v>
                </c:pt>
                <c:pt idx="9">
                  <c:v>343</c:v>
                </c:pt>
                <c:pt idx="10">
                  <c:v>154</c:v>
                </c:pt>
                <c:pt idx="11">
                  <c:v>-67</c:v>
                </c:pt>
                <c:pt idx="12">
                  <c:v>-168</c:v>
                </c:pt>
                <c:pt idx="13">
                  <c:v>-312</c:v>
                </c:pt>
                <c:pt idx="14">
                  <c:v>-543</c:v>
                </c:pt>
                <c:pt idx="15">
                  <c:v>-626</c:v>
                </c:pt>
                <c:pt idx="16">
                  <c:v>-704</c:v>
                </c:pt>
                <c:pt idx="17">
                  <c:v>-816</c:v>
                </c:pt>
                <c:pt idx="18">
                  <c:v>-887</c:v>
                </c:pt>
                <c:pt idx="19">
                  <c:v>-1228</c:v>
                </c:pt>
                <c:pt idx="20">
                  <c:v>-1332</c:v>
                </c:pt>
                <c:pt idx="21">
                  <c:v>-1505</c:v>
                </c:pt>
                <c:pt idx="22">
                  <c:v>-1768</c:v>
                </c:pt>
                <c:pt idx="23">
                  <c:v>-1885</c:v>
                </c:pt>
                <c:pt idx="24">
                  <c:v>-2077</c:v>
                </c:pt>
                <c:pt idx="25">
                  <c:v>-2306</c:v>
                </c:pt>
                <c:pt idx="26">
                  <c:v>-2418</c:v>
                </c:pt>
                <c:pt idx="27">
                  <c:v>-2593</c:v>
                </c:pt>
                <c:pt idx="28">
                  <c:v>-3354</c:v>
                </c:pt>
                <c:pt idx="29">
                  <c:v>-9692</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'JUL 24 Published MOS estimates'!$C$19</c:f>
              <c:strCache>
                <c:ptCount val="1"/>
                <c:pt idx="0">
                  <c:v>25%</c:v>
                </c:pt>
              </c:strCache>
            </c:strRef>
          </c:tx>
          <c:spPr>
            <a:ln w="28575">
              <a:noFill/>
            </a:ln>
          </c:spPr>
          <c:marker>
            <c:symbol val="none"/>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estimates'!$D$19:$H$19</c:f>
              <c:numCache>
                <c:formatCode>#,##0</c:formatCode>
                <c:ptCount val="5"/>
                <c:pt idx="0">
                  <c:v>-15944.5</c:v>
                </c:pt>
                <c:pt idx="1">
                  <c:v>5508.3808150000004</c:v>
                </c:pt>
                <c:pt idx="2">
                  <c:v>-2354</c:v>
                </c:pt>
                <c:pt idx="3">
                  <c:v>-2007</c:v>
                </c:pt>
                <c:pt idx="4">
                  <c:v>-1354.5</c:v>
                </c:pt>
              </c:numCache>
            </c:numRef>
          </c:val>
          <c:smooth val="0"/>
          <c:extLst>
            <c:ext xmlns:c16="http://schemas.microsoft.com/office/drawing/2014/chart" uri="{C3380CC4-5D6E-409C-BE32-E72D297353CC}">
              <c16:uniqueId val="{00000000-14AF-47D2-8222-FBDCFB7C1040}"/>
            </c:ext>
          </c:extLst>
        </c:ser>
        <c:ser>
          <c:idx val="1"/>
          <c:order val="1"/>
          <c:tx>
            <c:strRef>
              <c:f>'JUL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estimates'!$D$20:$H$20</c:f>
              <c:numCache>
                <c:formatCode>#,##0</c:formatCode>
                <c:ptCount val="5"/>
                <c:pt idx="0">
                  <c:v>-26559</c:v>
                </c:pt>
                <c:pt idx="1">
                  <c:v>4701.966085</c:v>
                </c:pt>
                <c:pt idx="2">
                  <c:v>-5022</c:v>
                </c:pt>
                <c:pt idx="3">
                  <c:v>-5120</c:v>
                </c:pt>
                <c:pt idx="4">
                  <c:v>-3173</c:v>
                </c:pt>
              </c:numCache>
            </c:numRef>
          </c:val>
          <c:smooth val="0"/>
          <c:extLst>
            <c:ext xmlns:c16="http://schemas.microsoft.com/office/drawing/2014/chart" uri="{C3380CC4-5D6E-409C-BE32-E72D297353CC}">
              <c16:uniqueId val="{00000001-14AF-47D2-8222-FBDCFB7C1040}"/>
            </c:ext>
          </c:extLst>
        </c:ser>
        <c:ser>
          <c:idx val="2"/>
          <c:order val="2"/>
          <c:tx>
            <c:strRef>
              <c:f>'JUL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estimates'!$D$21:$H$21</c:f>
              <c:numCache>
                <c:formatCode>#,##0</c:formatCode>
                <c:ptCount val="5"/>
                <c:pt idx="0">
                  <c:v>-40175</c:v>
                </c:pt>
                <c:pt idx="1">
                  <c:v>3806.4922499999998</c:v>
                </c:pt>
                <c:pt idx="2">
                  <c:v>-6929</c:v>
                </c:pt>
                <c:pt idx="3">
                  <c:v>-12659</c:v>
                </c:pt>
                <c:pt idx="4">
                  <c:v>-5197</c:v>
                </c:pt>
              </c:numCache>
            </c:numRef>
          </c:val>
          <c:smooth val="0"/>
          <c:extLst>
            <c:ext xmlns:c16="http://schemas.microsoft.com/office/drawing/2014/chart" uri="{C3380CC4-5D6E-409C-BE32-E72D297353CC}">
              <c16:uniqueId val="{00000002-14AF-47D2-8222-FBDCFB7C1040}"/>
            </c:ext>
          </c:extLst>
        </c:ser>
        <c:ser>
          <c:idx val="3"/>
          <c:order val="3"/>
          <c:tx>
            <c:strRef>
              <c:f>'JUL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estimates'!$D$22:$H$22</c:f>
              <c:numCache>
                <c:formatCode>#,##0</c:formatCode>
                <c:ptCount val="5"/>
                <c:pt idx="0">
                  <c:v>-10134.193548387097</c:v>
                </c:pt>
                <c:pt idx="1">
                  <c:v>7301.7221661290341</c:v>
                </c:pt>
                <c:pt idx="2">
                  <c:v>511.48387096774195</c:v>
                </c:pt>
                <c:pt idx="3">
                  <c:v>-1251.258064516129</c:v>
                </c:pt>
                <c:pt idx="4">
                  <c:v>-96.645161290322577</c:v>
                </c:pt>
              </c:numCache>
            </c:numRef>
          </c:val>
          <c:smooth val="0"/>
          <c:extLst>
            <c:ext xmlns:c16="http://schemas.microsoft.com/office/drawing/2014/chart" uri="{C3380CC4-5D6E-409C-BE32-E72D297353CC}">
              <c16:uniqueId val="{00000003-14AF-47D2-8222-FBDCFB7C1040}"/>
            </c:ext>
          </c:extLst>
        </c:ser>
        <c:ser>
          <c:idx val="4"/>
          <c:order val="4"/>
          <c:tx>
            <c:strRef>
              <c:f>'JUL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estimates'!$D$26:$H$26</c:f>
              <c:numCache>
                <c:formatCode>#,##0</c:formatCode>
                <c:ptCount val="5"/>
                <c:pt idx="0">
                  <c:v>-8433</c:v>
                </c:pt>
                <c:pt idx="1">
                  <c:v>6622.9642199999998</c:v>
                </c:pt>
                <c:pt idx="2">
                  <c:v>-210</c:v>
                </c:pt>
                <c:pt idx="3">
                  <c:v>-91</c:v>
                </c:pt>
                <c:pt idx="4">
                  <c:v>-135</c:v>
                </c:pt>
              </c:numCache>
            </c:numRef>
          </c:val>
          <c:smooth val="0"/>
          <c:extLst>
            <c:ext xmlns:c16="http://schemas.microsoft.com/office/drawing/2014/chart" uri="{C3380CC4-5D6E-409C-BE32-E72D297353CC}">
              <c16:uniqueId val="{00000004-14AF-47D2-8222-FBDCFB7C1040}"/>
            </c:ext>
          </c:extLst>
        </c:ser>
        <c:ser>
          <c:idx val="5"/>
          <c:order val="5"/>
          <c:tx>
            <c:strRef>
              <c:f>'JUL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estimates'!$D$15:$H$15</c:f>
              <c:numCache>
                <c:formatCode>#,##0</c:formatCode>
                <c:ptCount val="5"/>
                <c:pt idx="0">
                  <c:v>10626</c:v>
                </c:pt>
                <c:pt idx="1">
                  <c:v>18638.84893</c:v>
                </c:pt>
                <c:pt idx="2">
                  <c:v>13234</c:v>
                </c:pt>
                <c:pt idx="3">
                  <c:v>5459</c:v>
                </c:pt>
                <c:pt idx="4">
                  <c:v>9112</c:v>
                </c:pt>
              </c:numCache>
            </c:numRef>
          </c:val>
          <c:smooth val="0"/>
          <c:extLst>
            <c:ext xmlns:c16="http://schemas.microsoft.com/office/drawing/2014/chart" uri="{C3380CC4-5D6E-409C-BE32-E72D297353CC}">
              <c16:uniqueId val="{00000005-14AF-47D2-8222-FBDCFB7C1040}"/>
            </c:ext>
          </c:extLst>
        </c:ser>
        <c:ser>
          <c:idx val="10"/>
          <c:order val="6"/>
          <c:tx>
            <c:strRef>
              <c:f>'JUL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estimates'!$D$16:$H$16</c:f>
              <c:numCache>
                <c:formatCode>#,##0</c:formatCode>
                <c:ptCount val="5"/>
                <c:pt idx="0">
                  <c:v>4205</c:v>
                </c:pt>
                <c:pt idx="1">
                  <c:v>11726.686855</c:v>
                </c:pt>
                <c:pt idx="2">
                  <c:v>7905.5</c:v>
                </c:pt>
                <c:pt idx="3">
                  <c:v>126</c:v>
                </c:pt>
                <c:pt idx="4">
                  <c:v>2279</c:v>
                </c:pt>
              </c:numCache>
            </c:numRef>
          </c:val>
          <c:smooth val="0"/>
          <c:extLst>
            <c:ext xmlns:c16="http://schemas.microsoft.com/office/drawing/2014/chart" uri="{C3380CC4-5D6E-409C-BE32-E72D297353CC}">
              <c16:uniqueId val="{00000006-14AF-47D2-8222-FBDCFB7C1040}"/>
            </c:ext>
          </c:extLst>
        </c:ser>
        <c:ser>
          <c:idx val="11"/>
          <c:order val="7"/>
          <c:tx>
            <c:strRef>
              <c:f>'JUL 24 Published MOS estimates'!$C$17</c:f>
              <c:strCache>
                <c:ptCount val="1"/>
                <c:pt idx="0">
                  <c:v>75%</c:v>
                </c:pt>
              </c:strCache>
            </c:strRef>
          </c:tx>
          <c:spPr>
            <a:ln w="28575">
              <a:noFill/>
            </a:ln>
          </c:spPr>
          <c:marker>
            <c:symbol val="none"/>
          </c:marker>
          <c:cat>
            <c:strRef>
              <c:f>'JUL 24 Published MOS estimates'!$D$4:$H$4</c:f>
              <c:strCache>
                <c:ptCount val="5"/>
                <c:pt idx="0">
                  <c:v>Sydney MSP</c:v>
                </c:pt>
                <c:pt idx="1">
                  <c:v>Sydney EGP</c:v>
                </c:pt>
                <c:pt idx="2">
                  <c:v>Adelaide MAP</c:v>
                </c:pt>
                <c:pt idx="3">
                  <c:v>Adelaide SEAGas</c:v>
                </c:pt>
                <c:pt idx="4">
                  <c:v>Brisbane RBP</c:v>
                </c:pt>
              </c:strCache>
            </c:strRef>
          </c:cat>
          <c:val>
            <c:numRef>
              <c:f>'JUL 24 Published MOS estimates'!$D$17:$H$17</c:f>
              <c:numCache>
                <c:formatCode>#,##0</c:formatCode>
                <c:ptCount val="5"/>
                <c:pt idx="0">
                  <c:v>-4078</c:v>
                </c:pt>
                <c:pt idx="1">
                  <c:v>7970.6186149999994</c:v>
                </c:pt>
                <c:pt idx="2">
                  <c:v>2590</c:v>
                </c:pt>
                <c:pt idx="3">
                  <c:v>67</c:v>
                </c:pt>
                <c:pt idx="4">
                  <c:v>985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'JUL 24 Published MOS estimates'!$K$4</c:f>
              <c:strCache>
                <c:ptCount val="1"/>
                <c:pt idx="0">
                  <c:v>Sydney MSP</c:v>
                </c:pt>
              </c:strCache>
            </c:strRef>
          </c:tx>
          <c:spPr>
            <a:ln w="25400">
              <a:solidFill>
                <a:srgbClr val="00FFFF"/>
              </a:solidFill>
              <a:prstDash val="solid"/>
            </a:ln>
          </c:spPr>
          <c:marker>
            <c:symbol val="none"/>
          </c:marker>
          <c:val>
            <c:numRef>
              <c:f>'JUL 24 Published MOS estimates'!$K$5:$K$35</c:f>
              <c:numCache>
                <c:formatCode>#,##0</c:formatCode>
                <c:ptCount val="31"/>
                <c:pt idx="0">
                  <c:v>10626</c:v>
                </c:pt>
                <c:pt idx="1">
                  <c:v>5149</c:v>
                </c:pt>
                <c:pt idx="2">
                  <c:v>3261</c:v>
                </c:pt>
                <c:pt idx="3">
                  <c:v>1634</c:v>
                </c:pt>
                <c:pt idx="4">
                  <c:v>-530</c:v>
                </c:pt>
                <c:pt idx="5">
                  <c:v>-987</c:v>
                </c:pt>
                <c:pt idx="6">
                  <c:v>-2517</c:v>
                </c:pt>
                <c:pt idx="7">
                  <c:v>-3566</c:v>
                </c:pt>
                <c:pt idx="8">
                  <c:v>-4590</c:v>
                </c:pt>
                <c:pt idx="9">
                  <c:v>-5151</c:v>
                </c:pt>
                <c:pt idx="10">
                  <c:v>-5955</c:v>
                </c:pt>
                <c:pt idx="11">
                  <c:v>-6309</c:v>
                </c:pt>
                <c:pt idx="12">
                  <c:v>-6972</c:v>
                </c:pt>
                <c:pt idx="13">
                  <c:v>-7874</c:v>
                </c:pt>
                <c:pt idx="14">
                  <c:v>-8222</c:v>
                </c:pt>
                <c:pt idx="15">
                  <c:v>-8433</c:v>
                </c:pt>
                <c:pt idx="16">
                  <c:v>-9883</c:v>
                </c:pt>
                <c:pt idx="17">
                  <c:v>-11368</c:v>
                </c:pt>
                <c:pt idx="18">
                  <c:v>-11801</c:v>
                </c:pt>
                <c:pt idx="19">
                  <c:v>-12312</c:v>
                </c:pt>
                <c:pt idx="20">
                  <c:v>-12714</c:v>
                </c:pt>
                <c:pt idx="21">
                  <c:v>-13894</c:v>
                </c:pt>
                <c:pt idx="22">
                  <c:v>-15484</c:v>
                </c:pt>
                <c:pt idx="23">
                  <c:v>-16405</c:v>
                </c:pt>
                <c:pt idx="24">
                  <c:v>-17631</c:v>
                </c:pt>
                <c:pt idx="25">
                  <c:v>-18323</c:v>
                </c:pt>
                <c:pt idx="26">
                  <c:v>-19517</c:v>
                </c:pt>
                <c:pt idx="27">
                  <c:v>-21099</c:v>
                </c:pt>
                <c:pt idx="28">
                  <c:v>-24382</c:v>
                </c:pt>
                <c:pt idx="29">
                  <c:v>-28736</c:v>
                </c:pt>
                <c:pt idx="30">
                  <c:v>-40175</c:v>
                </c:pt>
              </c:numCache>
            </c:numRef>
          </c:val>
          <c:smooth val="1"/>
          <c:extLst>
            <c:ext xmlns:c16="http://schemas.microsoft.com/office/drawing/2014/chart" uri="{C3380CC4-5D6E-409C-BE32-E72D297353CC}">
              <c16:uniqueId val="{00000000-9B9C-4EB0-B9ED-F1DAC3DE3B62}"/>
            </c:ext>
          </c:extLst>
        </c:ser>
        <c:ser>
          <c:idx val="1"/>
          <c:order val="1"/>
          <c:tx>
            <c:strRef>
              <c:f>'JUL 24 Published MOS estimates'!$L$4</c:f>
              <c:strCache>
                <c:ptCount val="1"/>
                <c:pt idx="0">
                  <c:v>Sydney EGP</c:v>
                </c:pt>
              </c:strCache>
            </c:strRef>
          </c:tx>
          <c:spPr>
            <a:ln w="25400">
              <a:solidFill>
                <a:srgbClr val="0000FF"/>
              </a:solidFill>
              <a:prstDash val="solid"/>
            </a:ln>
          </c:spPr>
          <c:marker>
            <c:symbol val="none"/>
          </c:marker>
          <c:val>
            <c:numRef>
              <c:f>'JUL 24 Published MOS estimates'!$L$5:$L$35</c:f>
              <c:numCache>
                <c:formatCode>#,##0</c:formatCode>
                <c:ptCount val="31"/>
                <c:pt idx="0">
                  <c:v>18638.84893</c:v>
                </c:pt>
                <c:pt idx="1">
                  <c:v>12164.20311</c:v>
                </c:pt>
                <c:pt idx="2">
                  <c:v>11289.170599999999</c:v>
                </c:pt>
                <c:pt idx="3">
                  <c:v>10667.84967</c:v>
                </c:pt>
                <c:pt idx="4">
                  <c:v>9810.2830699999995</c:v>
                </c:pt>
                <c:pt idx="5">
                  <c:v>9119.0355400000008</c:v>
                </c:pt>
                <c:pt idx="6">
                  <c:v>8654.2269099999994</c:v>
                </c:pt>
                <c:pt idx="7">
                  <c:v>8215.0756700000002</c:v>
                </c:pt>
                <c:pt idx="8">
                  <c:v>7726.1615599999996</c:v>
                </c:pt>
                <c:pt idx="9">
                  <c:v>7537.4391699999996</c:v>
                </c:pt>
                <c:pt idx="10">
                  <c:v>7238.0709399999996</c:v>
                </c:pt>
                <c:pt idx="11">
                  <c:v>7134.7079599999997</c:v>
                </c:pt>
                <c:pt idx="12">
                  <c:v>7008.9421499999999</c:v>
                </c:pt>
                <c:pt idx="13">
                  <c:v>6835.1967000000004</c:v>
                </c:pt>
                <c:pt idx="14">
                  <c:v>6724.4131399999997</c:v>
                </c:pt>
                <c:pt idx="15">
                  <c:v>6622.9642199999998</c:v>
                </c:pt>
                <c:pt idx="16">
                  <c:v>6385.7537899999998</c:v>
                </c:pt>
                <c:pt idx="17">
                  <c:v>6141.34087</c:v>
                </c:pt>
                <c:pt idx="18">
                  <c:v>6032.8999899999999</c:v>
                </c:pt>
                <c:pt idx="19">
                  <c:v>5938.4617699999999</c:v>
                </c:pt>
                <c:pt idx="20">
                  <c:v>5794.10682</c:v>
                </c:pt>
                <c:pt idx="21">
                  <c:v>5639.3129099999996</c:v>
                </c:pt>
                <c:pt idx="22">
                  <c:v>5583.3199000000004</c:v>
                </c:pt>
                <c:pt idx="23">
                  <c:v>5433.4417299999996</c:v>
                </c:pt>
                <c:pt idx="24">
                  <c:v>5392.7992999999997</c:v>
                </c:pt>
                <c:pt idx="25">
                  <c:v>5262.5969299999997</c:v>
                </c:pt>
                <c:pt idx="26">
                  <c:v>5189.3892500000002</c:v>
                </c:pt>
                <c:pt idx="27">
                  <c:v>4962.9501300000002</c:v>
                </c:pt>
                <c:pt idx="28">
                  <c:v>4772.8179399999999</c:v>
                </c:pt>
                <c:pt idx="29">
                  <c:v>4631.1142300000001</c:v>
                </c:pt>
                <c:pt idx="30">
                  <c:v>3806.4922499999998</c:v>
                </c:pt>
              </c:numCache>
            </c:numRef>
          </c:val>
          <c:smooth val="1"/>
          <c:extLst>
            <c:ext xmlns:c16="http://schemas.microsoft.com/office/drawing/2014/chart" uri="{C3380CC4-5D6E-409C-BE32-E72D297353CC}">
              <c16:uniqueId val="{00000001-9B9C-4EB0-B9ED-F1DAC3DE3B62}"/>
            </c:ext>
          </c:extLst>
        </c:ser>
        <c:ser>
          <c:idx val="2"/>
          <c:order val="2"/>
          <c:tx>
            <c:strRef>
              <c:f>'JUL 24 Published MOS estimates'!$M$4</c:f>
              <c:strCache>
                <c:ptCount val="1"/>
                <c:pt idx="0">
                  <c:v>Adelaide MAP</c:v>
                </c:pt>
              </c:strCache>
            </c:strRef>
          </c:tx>
          <c:spPr>
            <a:ln w="25400">
              <a:solidFill>
                <a:srgbClr val="FFC322"/>
              </a:solidFill>
              <a:prstDash val="solid"/>
            </a:ln>
          </c:spPr>
          <c:marker>
            <c:symbol val="none"/>
          </c:marker>
          <c:val>
            <c:numRef>
              <c:f>'JUL 24 Published MOS estimates'!$M$5:$M$35</c:f>
              <c:numCache>
                <c:formatCode>#,##0</c:formatCode>
                <c:ptCount val="31"/>
                <c:pt idx="0">
                  <c:v>13234</c:v>
                </c:pt>
                <c:pt idx="1">
                  <c:v>9000</c:v>
                </c:pt>
                <c:pt idx="2">
                  <c:v>6811</c:v>
                </c:pt>
                <c:pt idx="3">
                  <c:v>5318</c:v>
                </c:pt>
                <c:pt idx="4">
                  <c:v>4863</c:v>
                </c:pt>
                <c:pt idx="5">
                  <c:v>3997</c:v>
                </c:pt>
                <c:pt idx="6">
                  <c:v>3332</c:v>
                </c:pt>
                <c:pt idx="7">
                  <c:v>2787</c:v>
                </c:pt>
                <c:pt idx="8">
                  <c:v>2393</c:v>
                </c:pt>
                <c:pt idx="9">
                  <c:v>1873</c:v>
                </c:pt>
                <c:pt idx="10">
                  <c:v>1611</c:v>
                </c:pt>
                <c:pt idx="11">
                  <c:v>1269</c:v>
                </c:pt>
                <c:pt idx="12">
                  <c:v>921</c:v>
                </c:pt>
                <c:pt idx="13">
                  <c:v>669</c:v>
                </c:pt>
                <c:pt idx="14">
                  <c:v>146</c:v>
                </c:pt>
                <c:pt idx="15">
                  <c:v>-210</c:v>
                </c:pt>
                <c:pt idx="16">
                  <c:v>-315</c:v>
                </c:pt>
                <c:pt idx="17">
                  <c:v>-539</c:v>
                </c:pt>
                <c:pt idx="18">
                  <c:v>-854</c:v>
                </c:pt>
                <c:pt idx="19">
                  <c:v>-1405</c:v>
                </c:pt>
                <c:pt idx="20">
                  <c:v>-1754</c:v>
                </c:pt>
                <c:pt idx="21">
                  <c:v>-1998</c:v>
                </c:pt>
                <c:pt idx="22">
                  <c:v>-2252</c:v>
                </c:pt>
                <c:pt idx="23">
                  <c:v>-2456</c:v>
                </c:pt>
                <c:pt idx="24">
                  <c:v>-2855</c:v>
                </c:pt>
                <c:pt idx="25">
                  <c:v>-3125</c:v>
                </c:pt>
                <c:pt idx="26">
                  <c:v>-3548</c:v>
                </c:pt>
                <c:pt idx="27">
                  <c:v>-4084</c:v>
                </c:pt>
                <c:pt idx="28">
                  <c:v>-4697</c:v>
                </c:pt>
                <c:pt idx="29">
                  <c:v>-5347</c:v>
                </c:pt>
                <c:pt idx="30">
                  <c:v>-6929</c:v>
                </c:pt>
              </c:numCache>
            </c:numRef>
          </c:val>
          <c:smooth val="1"/>
          <c:extLst>
            <c:ext xmlns:c16="http://schemas.microsoft.com/office/drawing/2014/chart" uri="{C3380CC4-5D6E-409C-BE32-E72D297353CC}">
              <c16:uniqueId val="{00000002-9B9C-4EB0-B9ED-F1DAC3DE3B62}"/>
            </c:ext>
          </c:extLst>
        </c:ser>
        <c:ser>
          <c:idx val="3"/>
          <c:order val="3"/>
          <c:tx>
            <c:strRef>
              <c:f>'JUL 24 Published MOS estimates'!$N$4</c:f>
              <c:strCache>
                <c:ptCount val="1"/>
                <c:pt idx="0">
                  <c:v>Adelaide SEAGas</c:v>
                </c:pt>
              </c:strCache>
            </c:strRef>
          </c:tx>
          <c:spPr>
            <a:ln w="25400">
              <a:solidFill>
                <a:srgbClr val="FF6600"/>
              </a:solidFill>
              <a:prstDash val="solid"/>
            </a:ln>
          </c:spPr>
          <c:marker>
            <c:symbol val="none"/>
          </c:marker>
          <c:val>
            <c:numRef>
              <c:f>'JUL 24 Published MOS estimates'!$N$5:$N$35</c:f>
              <c:numCache>
                <c:formatCode>#,##0</c:formatCode>
                <c:ptCount val="31"/>
                <c:pt idx="0">
                  <c:v>5459</c:v>
                </c:pt>
                <c:pt idx="1">
                  <c:v>130</c:v>
                </c:pt>
                <c:pt idx="2">
                  <c:v>122</c:v>
                </c:pt>
                <c:pt idx="3">
                  <c:v>114</c:v>
                </c:pt>
                <c:pt idx="4">
                  <c:v>99</c:v>
                </c:pt>
                <c:pt idx="5">
                  <c:v>81</c:v>
                </c:pt>
                <c:pt idx="6">
                  <c:v>75</c:v>
                </c:pt>
                <c:pt idx="7">
                  <c:v>69</c:v>
                </c:pt>
                <c:pt idx="8">
                  <c:v>65</c:v>
                </c:pt>
                <c:pt idx="9">
                  <c:v>59</c:v>
                </c:pt>
                <c:pt idx="10">
                  <c:v>40</c:v>
                </c:pt>
                <c:pt idx="11">
                  <c:v>25</c:v>
                </c:pt>
                <c:pt idx="12">
                  <c:v>1</c:v>
                </c:pt>
                <c:pt idx="13">
                  <c:v>-28</c:v>
                </c:pt>
                <c:pt idx="14">
                  <c:v>-48</c:v>
                </c:pt>
                <c:pt idx="15">
                  <c:v>-91</c:v>
                </c:pt>
                <c:pt idx="16">
                  <c:v>-274</c:v>
                </c:pt>
                <c:pt idx="17">
                  <c:v>-408</c:v>
                </c:pt>
                <c:pt idx="18">
                  <c:v>-594</c:v>
                </c:pt>
                <c:pt idx="19">
                  <c:v>-999</c:v>
                </c:pt>
                <c:pt idx="20">
                  <c:v>-1225</c:v>
                </c:pt>
                <c:pt idx="21">
                  <c:v>-1597</c:v>
                </c:pt>
                <c:pt idx="22">
                  <c:v>-1928</c:v>
                </c:pt>
                <c:pt idx="23">
                  <c:v>-2086</c:v>
                </c:pt>
                <c:pt idx="24">
                  <c:v>-2593</c:v>
                </c:pt>
                <c:pt idx="25">
                  <c:v>-2923</c:v>
                </c:pt>
                <c:pt idx="26">
                  <c:v>-3280</c:v>
                </c:pt>
                <c:pt idx="27">
                  <c:v>-4155</c:v>
                </c:pt>
                <c:pt idx="28">
                  <c:v>-4824</c:v>
                </c:pt>
                <c:pt idx="29">
                  <c:v>-5416</c:v>
                </c:pt>
                <c:pt idx="30">
                  <c:v>-12659</c:v>
                </c:pt>
              </c:numCache>
            </c:numRef>
          </c:val>
          <c:smooth val="1"/>
          <c:extLst>
            <c:ext xmlns:c16="http://schemas.microsoft.com/office/drawing/2014/chart" uri="{C3380CC4-5D6E-409C-BE32-E72D297353CC}">
              <c16:uniqueId val="{00000003-9B9C-4EB0-B9ED-F1DAC3DE3B62}"/>
            </c:ext>
          </c:extLst>
        </c:ser>
        <c:ser>
          <c:idx val="4"/>
          <c:order val="4"/>
          <c:tx>
            <c:strRef>
              <c:f>'JUL 24 Published MOS estimates'!$O$4</c:f>
              <c:strCache>
                <c:ptCount val="1"/>
                <c:pt idx="0">
                  <c:v>Brisbane RBP</c:v>
                </c:pt>
              </c:strCache>
            </c:strRef>
          </c:tx>
          <c:marker>
            <c:symbol val="none"/>
          </c:marker>
          <c:val>
            <c:numRef>
              <c:f>'JUL 24 Published MOS estimates'!$O$5:$O$35</c:f>
              <c:numCache>
                <c:formatCode>#,##0</c:formatCode>
                <c:ptCount val="31"/>
                <c:pt idx="0">
                  <c:v>9112</c:v>
                </c:pt>
                <c:pt idx="1">
                  <c:v>2612</c:v>
                </c:pt>
                <c:pt idx="2">
                  <c:v>1946</c:v>
                </c:pt>
                <c:pt idx="3">
                  <c:v>1554</c:v>
                </c:pt>
                <c:pt idx="4">
                  <c:v>1381</c:v>
                </c:pt>
                <c:pt idx="5">
                  <c:v>1263</c:v>
                </c:pt>
                <c:pt idx="6">
                  <c:v>1167</c:v>
                </c:pt>
                <c:pt idx="7">
                  <c:v>1038</c:v>
                </c:pt>
                <c:pt idx="8">
                  <c:v>932</c:v>
                </c:pt>
                <c:pt idx="9">
                  <c:v>699</c:v>
                </c:pt>
                <c:pt idx="10">
                  <c:v>546</c:v>
                </c:pt>
                <c:pt idx="11">
                  <c:v>490</c:v>
                </c:pt>
                <c:pt idx="12">
                  <c:v>349</c:v>
                </c:pt>
                <c:pt idx="13">
                  <c:v>206</c:v>
                </c:pt>
                <c:pt idx="14">
                  <c:v>79</c:v>
                </c:pt>
                <c:pt idx="15">
                  <c:v>-135</c:v>
                </c:pt>
                <c:pt idx="16">
                  <c:v>-297</c:v>
                </c:pt>
                <c:pt idx="17">
                  <c:v>-453</c:v>
                </c:pt>
                <c:pt idx="18">
                  <c:v>-611</c:v>
                </c:pt>
                <c:pt idx="19">
                  <c:v>-759</c:v>
                </c:pt>
                <c:pt idx="20">
                  <c:v>-879</c:v>
                </c:pt>
                <c:pt idx="21">
                  <c:v>-1058</c:v>
                </c:pt>
                <c:pt idx="22">
                  <c:v>-1204</c:v>
                </c:pt>
                <c:pt idx="23">
                  <c:v>-1505</c:v>
                </c:pt>
                <c:pt idx="24">
                  <c:v>-1586</c:v>
                </c:pt>
                <c:pt idx="25">
                  <c:v>-1835</c:v>
                </c:pt>
                <c:pt idx="26">
                  <c:v>-2070</c:v>
                </c:pt>
                <c:pt idx="27">
                  <c:v>-2435</c:v>
                </c:pt>
                <c:pt idx="28">
                  <c:v>-3040</c:v>
                </c:pt>
                <c:pt idx="29">
                  <c:v>-3306</c:v>
                </c:pt>
                <c:pt idx="30">
                  <c:v>-5197</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'AUG 24 Published MOS estimates'!$C$19</c:f>
              <c:strCache>
                <c:ptCount val="1"/>
                <c:pt idx="0">
                  <c:v>25%</c:v>
                </c:pt>
              </c:strCache>
            </c:strRef>
          </c:tx>
          <c:spPr>
            <a:ln w="28575">
              <a:noFill/>
            </a:ln>
          </c:spPr>
          <c:marker>
            <c:symbol val="none"/>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estimates'!$D$19:$H$19</c:f>
              <c:numCache>
                <c:formatCode>#,##0</c:formatCode>
                <c:ptCount val="5"/>
                <c:pt idx="0">
                  <c:v>-13214</c:v>
                </c:pt>
                <c:pt idx="1">
                  <c:v>5142.8567800000001</c:v>
                </c:pt>
                <c:pt idx="2">
                  <c:v>-2946</c:v>
                </c:pt>
                <c:pt idx="3">
                  <c:v>-96</c:v>
                </c:pt>
                <c:pt idx="4">
                  <c:v>-1461</c:v>
                </c:pt>
              </c:numCache>
            </c:numRef>
          </c:val>
          <c:smooth val="0"/>
          <c:extLst>
            <c:ext xmlns:c16="http://schemas.microsoft.com/office/drawing/2014/chart" uri="{C3380CC4-5D6E-409C-BE32-E72D297353CC}">
              <c16:uniqueId val="{00000000-9AC8-4EC1-9FA9-2ABCB7656060}"/>
            </c:ext>
          </c:extLst>
        </c:ser>
        <c:ser>
          <c:idx val="1"/>
          <c:order val="1"/>
          <c:tx>
            <c:strRef>
              <c:f>'AUG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estimates'!$D$20:$H$20</c:f>
              <c:numCache>
                <c:formatCode>#,##0</c:formatCode>
                <c:ptCount val="5"/>
                <c:pt idx="0">
                  <c:v>-17352.5</c:v>
                </c:pt>
                <c:pt idx="1">
                  <c:v>4154.1008400000001</c:v>
                </c:pt>
                <c:pt idx="2">
                  <c:v>-6076.5</c:v>
                </c:pt>
                <c:pt idx="3">
                  <c:v>-2446.5</c:v>
                </c:pt>
                <c:pt idx="4">
                  <c:v>-3177</c:v>
                </c:pt>
              </c:numCache>
            </c:numRef>
          </c:val>
          <c:smooth val="0"/>
          <c:extLst>
            <c:ext xmlns:c16="http://schemas.microsoft.com/office/drawing/2014/chart" uri="{C3380CC4-5D6E-409C-BE32-E72D297353CC}">
              <c16:uniqueId val="{00000001-9AC8-4EC1-9FA9-2ABCB7656060}"/>
            </c:ext>
          </c:extLst>
        </c:ser>
        <c:ser>
          <c:idx val="2"/>
          <c:order val="2"/>
          <c:tx>
            <c:strRef>
              <c:f>'AUG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estimates'!$D$21:$H$21</c:f>
              <c:numCache>
                <c:formatCode>#,##0</c:formatCode>
                <c:ptCount val="5"/>
                <c:pt idx="0">
                  <c:v>-23244</c:v>
                </c:pt>
                <c:pt idx="1">
                  <c:v>1360.4905100000001</c:v>
                </c:pt>
                <c:pt idx="2">
                  <c:v>-8895</c:v>
                </c:pt>
                <c:pt idx="3">
                  <c:v>-15239</c:v>
                </c:pt>
                <c:pt idx="4">
                  <c:v>-5587</c:v>
                </c:pt>
              </c:numCache>
            </c:numRef>
          </c:val>
          <c:smooth val="0"/>
          <c:extLst>
            <c:ext xmlns:c16="http://schemas.microsoft.com/office/drawing/2014/chart" uri="{C3380CC4-5D6E-409C-BE32-E72D297353CC}">
              <c16:uniqueId val="{00000002-9AC8-4EC1-9FA9-2ABCB7656060}"/>
            </c:ext>
          </c:extLst>
        </c:ser>
        <c:ser>
          <c:idx val="3"/>
          <c:order val="3"/>
          <c:tx>
            <c:strRef>
              <c:f>'AUG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estimates'!$D$22:$H$22</c:f>
              <c:numCache>
                <c:formatCode>#,##0</c:formatCode>
                <c:ptCount val="5"/>
                <c:pt idx="0">
                  <c:v>-7161.7096774193551</c:v>
                </c:pt>
                <c:pt idx="1">
                  <c:v>7087.323890967743</c:v>
                </c:pt>
                <c:pt idx="2">
                  <c:v>-674.45161290322585</c:v>
                </c:pt>
                <c:pt idx="3">
                  <c:v>-709.19354838709683</c:v>
                </c:pt>
                <c:pt idx="4">
                  <c:v>151.90322580645162</c:v>
                </c:pt>
              </c:numCache>
            </c:numRef>
          </c:val>
          <c:smooth val="0"/>
          <c:extLst>
            <c:ext xmlns:c16="http://schemas.microsoft.com/office/drawing/2014/chart" uri="{C3380CC4-5D6E-409C-BE32-E72D297353CC}">
              <c16:uniqueId val="{00000003-9AC8-4EC1-9FA9-2ABCB7656060}"/>
            </c:ext>
          </c:extLst>
        </c:ser>
        <c:ser>
          <c:idx val="4"/>
          <c:order val="4"/>
          <c:tx>
            <c:strRef>
              <c:f>'AUG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estimates'!$D$26:$H$26</c:f>
              <c:numCache>
                <c:formatCode>#,##0</c:formatCode>
                <c:ptCount val="5"/>
                <c:pt idx="0">
                  <c:v>-8107</c:v>
                </c:pt>
                <c:pt idx="1">
                  <c:v>6144.2308199999998</c:v>
                </c:pt>
                <c:pt idx="2">
                  <c:v>-1082</c:v>
                </c:pt>
                <c:pt idx="3">
                  <c:v>36</c:v>
                </c:pt>
                <c:pt idx="4">
                  <c:v>-167</c:v>
                </c:pt>
              </c:numCache>
            </c:numRef>
          </c:val>
          <c:smooth val="0"/>
          <c:extLst>
            <c:ext xmlns:c16="http://schemas.microsoft.com/office/drawing/2014/chart" uri="{C3380CC4-5D6E-409C-BE32-E72D297353CC}">
              <c16:uniqueId val="{00000004-9AC8-4EC1-9FA9-2ABCB7656060}"/>
            </c:ext>
          </c:extLst>
        </c:ser>
        <c:ser>
          <c:idx val="5"/>
          <c:order val="5"/>
          <c:tx>
            <c:strRef>
              <c:f>'AUG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estimates'!$D$15:$H$15</c:f>
              <c:numCache>
                <c:formatCode>#,##0</c:formatCode>
                <c:ptCount val="5"/>
                <c:pt idx="0">
                  <c:v>10477</c:v>
                </c:pt>
                <c:pt idx="1">
                  <c:v>23035.022870000001</c:v>
                </c:pt>
                <c:pt idx="2">
                  <c:v>11396</c:v>
                </c:pt>
                <c:pt idx="3">
                  <c:v>229</c:v>
                </c:pt>
                <c:pt idx="4">
                  <c:v>12425</c:v>
                </c:pt>
              </c:numCache>
            </c:numRef>
          </c:val>
          <c:smooth val="0"/>
          <c:extLst>
            <c:ext xmlns:c16="http://schemas.microsoft.com/office/drawing/2014/chart" uri="{C3380CC4-5D6E-409C-BE32-E72D297353CC}">
              <c16:uniqueId val="{00000005-9AC8-4EC1-9FA9-2ABCB7656060}"/>
            </c:ext>
          </c:extLst>
        </c:ser>
        <c:ser>
          <c:idx val="10"/>
          <c:order val="6"/>
          <c:tx>
            <c:strRef>
              <c:f>'AUG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estimates'!$D$16:$H$16</c:f>
              <c:numCache>
                <c:formatCode>#,##0</c:formatCode>
                <c:ptCount val="5"/>
                <c:pt idx="0">
                  <c:v>7314</c:v>
                </c:pt>
                <c:pt idx="1">
                  <c:v>10891.038385</c:v>
                </c:pt>
                <c:pt idx="2">
                  <c:v>5052.5</c:v>
                </c:pt>
                <c:pt idx="3">
                  <c:v>114</c:v>
                </c:pt>
                <c:pt idx="4">
                  <c:v>3794.5</c:v>
                </c:pt>
              </c:numCache>
            </c:numRef>
          </c:val>
          <c:smooth val="0"/>
          <c:extLst>
            <c:ext xmlns:c16="http://schemas.microsoft.com/office/drawing/2014/chart" uri="{C3380CC4-5D6E-409C-BE32-E72D297353CC}">
              <c16:uniqueId val="{00000006-9AC8-4EC1-9FA9-2ABCB7656060}"/>
            </c:ext>
          </c:extLst>
        </c:ser>
        <c:ser>
          <c:idx val="11"/>
          <c:order val="7"/>
          <c:tx>
            <c:strRef>
              <c:f>'AUG 24 Published MOS estimates'!$C$17</c:f>
              <c:strCache>
                <c:ptCount val="1"/>
                <c:pt idx="0">
                  <c:v>75%</c:v>
                </c:pt>
              </c:strCache>
            </c:strRef>
          </c:tx>
          <c:spPr>
            <a:ln w="28575">
              <a:noFill/>
            </a:ln>
          </c:spPr>
          <c:marker>
            <c:symbol val="none"/>
          </c:marker>
          <c:cat>
            <c:strRef>
              <c:f>'AUG 24 Published MOS estimates'!$D$4:$H$4</c:f>
              <c:strCache>
                <c:ptCount val="5"/>
                <c:pt idx="0">
                  <c:v>Sydney MSP</c:v>
                </c:pt>
                <c:pt idx="1">
                  <c:v>Sydney EGP</c:v>
                </c:pt>
                <c:pt idx="2">
                  <c:v>Adelaide MAP</c:v>
                </c:pt>
                <c:pt idx="3">
                  <c:v>Adelaide SEAGas</c:v>
                </c:pt>
                <c:pt idx="4">
                  <c:v>Brisbane RBP</c:v>
                </c:pt>
              </c:strCache>
            </c:strRef>
          </c:cat>
          <c:val>
            <c:numRef>
              <c:f>'AUG 24 Published MOS estimates'!$D$17:$H$17</c:f>
              <c:numCache>
                <c:formatCode>#,##0</c:formatCode>
                <c:ptCount val="5"/>
                <c:pt idx="0">
                  <c:v>-2035.5</c:v>
                </c:pt>
                <c:pt idx="1">
                  <c:v>8268.1579349999993</c:v>
                </c:pt>
                <c:pt idx="2">
                  <c:v>1184.5</c:v>
                </c:pt>
                <c:pt idx="3">
                  <c:v>61.5</c:v>
                </c:pt>
                <c:pt idx="4">
                  <c:v>1017.5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'AUG 24 Published MOS estimates'!$K$4</c:f>
              <c:strCache>
                <c:ptCount val="1"/>
                <c:pt idx="0">
                  <c:v>Sydney MSP</c:v>
                </c:pt>
              </c:strCache>
            </c:strRef>
          </c:tx>
          <c:spPr>
            <a:ln w="25400">
              <a:solidFill>
                <a:srgbClr val="00FFFF"/>
              </a:solidFill>
              <a:prstDash val="solid"/>
            </a:ln>
          </c:spPr>
          <c:marker>
            <c:symbol val="none"/>
          </c:marker>
          <c:val>
            <c:numRef>
              <c:f>'AUG 24 Published MOS estimates'!$K$5:$K$35</c:f>
              <c:numCache>
                <c:formatCode>#,##0</c:formatCode>
                <c:ptCount val="31"/>
                <c:pt idx="0">
                  <c:v>10477</c:v>
                </c:pt>
                <c:pt idx="1">
                  <c:v>8371</c:v>
                </c:pt>
                <c:pt idx="2">
                  <c:v>6257</c:v>
                </c:pt>
                <c:pt idx="3">
                  <c:v>4059</c:v>
                </c:pt>
                <c:pt idx="4">
                  <c:v>2597</c:v>
                </c:pt>
                <c:pt idx="5">
                  <c:v>1619</c:v>
                </c:pt>
                <c:pt idx="6">
                  <c:v>-499</c:v>
                </c:pt>
                <c:pt idx="7">
                  <c:v>-1557</c:v>
                </c:pt>
                <c:pt idx="8">
                  <c:v>-2514</c:v>
                </c:pt>
                <c:pt idx="9">
                  <c:v>-3779</c:v>
                </c:pt>
                <c:pt idx="10">
                  <c:v>-5054</c:v>
                </c:pt>
                <c:pt idx="11">
                  <c:v>-5500</c:v>
                </c:pt>
                <c:pt idx="12">
                  <c:v>-5930</c:v>
                </c:pt>
                <c:pt idx="13">
                  <c:v>-6771</c:v>
                </c:pt>
                <c:pt idx="14">
                  <c:v>-7484</c:v>
                </c:pt>
                <c:pt idx="15">
                  <c:v>-8107</c:v>
                </c:pt>
                <c:pt idx="16">
                  <c:v>-8376</c:v>
                </c:pt>
                <c:pt idx="17">
                  <c:v>-9552</c:v>
                </c:pt>
                <c:pt idx="18">
                  <c:v>-9863</c:v>
                </c:pt>
                <c:pt idx="19">
                  <c:v>-11374</c:v>
                </c:pt>
                <c:pt idx="20">
                  <c:v>-12039</c:v>
                </c:pt>
                <c:pt idx="21">
                  <c:v>-12730</c:v>
                </c:pt>
                <c:pt idx="22">
                  <c:v>-12847</c:v>
                </c:pt>
                <c:pt idx="23">
                  <c:v>-13581</c:v>
                </c:pt>
                <c:pt idx="24">
                  <c:v>-13765</c:v>
                </c:pt>
                <c:pt idx="25">
                  <c:v>-14554</c:v>
                </c:pt>
                <c:pt idx="26">
                  <c:v>-15304</c:v>
                </c:pt>
                <c:pt idx="27">
                  <c:v>-16264</c:v>
                </c:pt>
                <c:pt idx="28">
                  <c:v>-16958</c:v>
                </c:pt>
                <c:pt idx="29">
                  <c:v>-17747</c:v>
                </c:pt>
                <c:pt idx="30">
                  <c:v>-23244</c:v>
                </c:pt>
              </c:numCache>
            </c:numRef>
          </c:val>
          <c:smooth val="1"/>
          <c:extLst>
            <c:ext xmlns:c16="http://schemas.microsoft.com/office/drawing/2014/chart" uri="{C3380CC4-5D6E-409C-BE32-E72D297353CC}">
              <c16:uniqueId val="{00000000-CDB6-4FC8-BF53-AE743684EB0D}"/>
            </c:ext>
          </c:extLst>
        </c:ser>
        <c:ser>
          <c:idx val="1"/>
          <c:order val="1"/>
          <c:tx>
            <c:strRef>
              <c:f>'AUG 24 Published MOS estimates'!$L$4</c:f>
              <c:strCache>
                <c:ptCount val="1"/>
                <c:pt idx="0">
                  <c:v>Sydney EGP</c:v>
                </c:pt>
              </c:strCache>
            </c:strRef>
          </c:tx>
          <c:spPr>
            <a:ln w="25400">
              <a:solidFill>
                <a:srgbClr val="0000FF"/>
              </a:solidFill>
              <a:prstDash val="solid"/>
            </a:ln>
          </c:spPr>
          <c:marker>
            <c:symbol val="none"/>
          </c:marker>
          <c:val>
            <c:numRef>
              <c:f>'AUG 24 Published MOS estimates'!$L$5:$L$35</c:f>
              <c:numCache>
                <c:formatCode>#,##0</c:formatCode>
                <c:ptCount val="31"/>
                <c:pt idx="0">
                  <c:v>23035.022870000001</c:v>
                </c:pt>
                <c:pt idx="1">
                  <c:v>11259.083699999999</c:v>
                </c:pt>
                <c:pt idx="2">
                  <c:v>10522.99307</c:v>
                </c:pt>
                <c:pt idx="3">
                  <c:v>10280.179050000001</c:v>
                </c:pt>
                <c:pt idx="4">
                  <c:v>10122.10284</c:v>
                </c:pt>
                <c:pt idx="5">
                  <c:v>9598.5257199999996</c:v>
                </c:pt>
                <c:pt idx="6">
                  <c:v>9038.3983399999997</c:v>
                </c:pt>
                <c:pt idx="7">
                  <c:v>8501.09058</c:v>
                </c:pt>
                <c:pt idx="8">
                  <c:v>8035.2252900000003</c:v>
                </c:pt>
                <c:pt idx="9">
                  <c:v>7556.4445599999999</c:v>
                </c:pt>
                <c:pt idx="10">
                  <c:v>7220.4164199999996</c:v>
                </c:pt>
                <c:pt idx="11">
                  <c:v>6921.6225299999996</c:v>
                </c:pt>
                <c:pt idx="12">
                  <c:v>6647.0096899999999</c:v>
                </c:pt>
                <c:pt idx="13">
                  <c:v>6424.18714</c:v>
                </c:pt>
                <c:pt idx="14">
                  <c:v>6322.2413999999999</c:v>
                </c:pt>
                <c:pt idx="15">
                  <c:v>6144.2308199999998</c:v>
                </c:pt>
                <c:pt idx="16">
                  <c:v>6028.3189700000003</c:v>
                </c:pt>
                <c:pt idx="17">
                  <c:v>5859.0000200000004</c:v>
                </c:pt>
                <c:pt idx="18">
                  <c:v>5753.9527500000004</c:v>
                </c:pt>
                <c:pt idx="19">
                  <c:v>5527.2411700000002</c:v>
                </c:pt>
                <c:pt idx="20">
                  <c:v>5456.3180700000003</c:v>
                </c:pt>
                <c:pt idx="21">
                  <c:v>5368.2639099999997</c:v>
                </c:pt>
                <c:pt idx="22">
                  <c:v>5261.5686699999997</c:v>
                </c:pt>
                <c:pt idx="23">
                  <c:v>5024.1448899999996</c:v>
                </c:pt>
                <c:pt idx="24">
                  <c:v>4826.0000799999998</c:v>
                </c:pt>
                <c:pt idx="25">
                  <c:v>4569.6010200000001</c:v>
                </c:pt>
                <c:pt idx="26">
                  <c:v>4415.1650499999996</c:v>
                </c:pt>
                <c:pt idx="27">
                  <c:v>4319.9998100000003</c:v>
                </c:pt>
                <c:pt idx="28">
                  <c:v>4227.3629600000004</c:v>
                </c:pt>
                <c:pt idx="29">
                  <c:v>4080.8387200000002</c:v>
                </c:pt>
                <c:pt idx="30">
                  <c:v>1360.4905100000001</c:v>
                </c:pt>
              </c:numCache>
            </c:numRef>
          </c:val>
          <c:smooth val="1"/>
          <c:extLst>
            <c:ext xmlns:c16="http://schemas.microsoft.com/office/drawing/2014/chart" uri="{C3380CC4-5D6E-409C-BE32-E72D297353CC}">
              <c16:uniqueId val="{00000001-CDB6-4FC8-BF53-AE743684EB0D}"/>
            </c:ext>
          </c:extLst>
        </c:ser>
        <c:ser>
          <c:idx val="2"/>
          <c:order val="2"/>
          <c:tx>
            <c:strRef>
              <c:f>'AUG 24 Published MOS estimates'!$M$4</c:f>
              <c:strCache>
                <c:ptCount val="1"/>
                <c:pt idx="0">
                  <c:v>Adelaide MAP</c:v>
                </c:pt>
              </c:strCache>
            </c:strRef>
          </c:tx>
          <c:spPr>
            <a:ln w="25400">
              <a:solidFill>
                <a:srgbClr val="FFC322"/>
              </a:solidFill>
              <a:prstDash val="solid"/>
            </a:ln>
          </c:spPr>
          <c:marker>
            <c:symbol val="none"/>
          </c:marker>
          <c:val>
            <c:numRef>
              <c:f>'AUG 24 Published MOS estimates'!$M$5:$M$35</c:f>
              <c:numCache>
                <c:formatCode>#,##0</c:formatCode>
                <c:ptCount val="31"/>
                <c:pt idx="0">
                  <c:v>11396</c:v>
                </c:pt>
                <c:pt idx="1">
                  <c:v>5385</c:v>
                </c:pt>
                <c:pt idx="2">
                  <c:v>4720</c:v>
                </c:pt>
                <c:pt idx="3">
                  <c:v>3369</c:v>
                </c:pt>
                <c:pt idx="4">
                  <c:v>3168</c:v>
                </c:pt>
                <c:pt idx="5">
                  <c:v>2615</c:v>
                </c:pt>
                <c:pt idx="6">
                  <c:v>2069</c:v>
                </c:pt>
                <c:pt idx="7">
                  <c:v>1392</c:v>
                </c:pt>
                <c:pt idx="8">
                  <c:v>977</c:v>
                </c:pt>
                <c:pt idx="9">
                  <c:v>668</c:v>
                </c:pt>
                <c:pt idx="10">
                  <c:v>399</c:v>
                </c:pt>
                <c:pt idx="11">
                  <c:v>190</c:v>
                </c:pt>
                <c:pt idx="12">
                  <c:v>-87</c:v>
                </c:pt>
                <c:pt idx="13">
                  <c:v>-344</c:v>
                </c:pt>
                <c:pt idx="14">
                  <c:v>-587</c:v>
                </c:pt>
                <c:pt idx="15">
                  <c:v>-1082</c:v>
                </c:pt>
                <c:pt idx="16">
                  <c:v>-1245</c:v>
                </c:pt>
                <c:pt idx="17">
                  <c:v>-1484</c:v>
                </c:pt>
                <c:pt idx="18">
                  <c:v>-1858</c:v>
                </c:pt>
                <c:pt idx="19">
                  <c:v>-1931</c:v>
                </c:pt>
                <c:pt idx="20">
                  <c:v>-2181</c:v>
                </c:pt>
                <c:pt idx="21">
                  <c:v>-2398</c:v>
                </c:pt>
                <c:pt idx="22">
                  <c:v>-2833</c:v>
                </c:pt>
                <c:pt idx="23">
                  <c:v>-3059</c:v>
                </c:pt>
                <c:pt idx="24">
                  <c:v>-3649</c:v>
                </c:pt>
                <c:pt idx="25">
                  <c:v>-4143</c:v>
                </c:pt>
                <c:pt idx="26">
                  <c:v>-4514</c:v>
                </c:pt>
                <c:pt idx="27">
                  <c:v>-4813</c:v>
                </c:pt>
                <c:pt idx="28">
                  <c:v>-5370</c:v>
                </c:pt>
                <c:pt idx="29">
                  <c:v>-6783</c:v>
                </c:pt>
                <c:pt idx="30">
                  <c:v>-8895</c:v>
                </c:pt>
              </c:numCache>
            </c:numRef>
          </c:val>
          <c:smooth val="1"/>
          <c:extLst>
            <c:ext xmlns:c16="http://schemas.microsoft.com/office/drawing/2014/chart" uri="{C3380CC4-5D6E-409C-BE32-E72D297353CC}">
              <c16:uniqueId val="{00000002-CDB6-4FC8-BF53-AE743684EB0D}"/>
            </c:ext>
          </c:extLst>
        </c:ser>
        <c:ser>
          <c:idx val="3"/>
          <c:order val="3"/>
          <c:tx>
            <c:strRef>
              <c:f>'AUG 24 Published MOS estimates'!$N$4</c:f>
              <c:strCache>
                <c:ptCount val="1"/>
                <c:pt idx="0">
                  <c:v>Adelaide SEAGas</c:v>
                </c:pt>
              </c:strCache>
            </c:strRef>
          </c:tx>
          <c:spPr>
            <a:ln w="25400">
              <a:solidFill>
                <a:srgbClr val="FF6600"/>
              </a:solidFill>
              <a:prstDash val="solid"/>
            </a:ln>
          </c:spPr>
          <c:marker>
            <c:symbol val="none"/>
          </c:marker>
          <c:val>
            <c:numRef>
              <c:f>'AUG 24 Published MOS estimates'!$N$5:$N$35</c:f>
              <c:numCache>
                <c:formatCode>#,##0</c:formatCode>
                <c:ptCount val="31"/>
                <c:pt idx="0">
                  <c:v>229</c:v>
                </c:pt>
                <c:pt idx="1">
                  <c:v>118</c:v>
                </c:pt>
                <c:pt idx="2">
                  <c:v>110</c:v>
                </c:pt>
                <c:pt idx="3">
                  <c:v>102</c:v>
                </c:pt>
                <c:pt idx="4">
                  <c:v>86</c:v>
                </c:pt>
                <c:pt idx="5">
                  <c:v>70</c:v>
                </c:pt>
                <c:pt idx="6">
                  <c:v>66</c:v>
                </c:pt>
                <c:pt idx="7">
                  <c:v>62</c:v>
                </c:pt>
                <c:pt idx="8">
                  <c:v>61</c:v>
                </c:pt>
                <c:pt idx="9">
                  <c:v>58</c:v>
                </c:pt>
                <c:pt idx="10">
                  <c:v>57</c:v>
                </c:pt>
                <c:pt idx="11">
                  <c:v>57</c:v>
                </c:pt>
                <c:pt idx="12">
                  <c:v>55</c:v>
                </c:pt>
                <c:pt idx="13">
                  <c:v>51</c:v>
                </c:pt>
                <c:pt idx="14">
                  <c:v>40</c:v>
                </c:pt>
                <c:pt idx="15">
                  <c:v>36</c:v>
                </c:pt>
                <c:pt idx="16">
                  <c:v>31</c:v>
                </c:pt>
                <c:pt idx="17">
                  <c:v>16</c:v>
                </c:pt>
                <c:pt idx="18">
                  <c:v>7</c:v>
                </c:pt>
                <c:pt idx="19">
                  <c:v>4</c:v>
                </c:pt>
                <c:pt idx="20">
                  <c:v>0</c:v>
                </c:pt>
                <c:pt idx="21">
                  <c:v>-2</c:v>
                </c:pt>
                <c:pt idx="22">
                  <c:v>-62</c:v>
                </c:pt>
                <c:pt idx="23">
                  <c:v>-130</c:v>
                </c:pt>
                <c:pt idx="24">
                  <c:v>-206</c:v>
                </c:pt>
                <c:pt idx="25">
                  <c:v>-460</c:v>
                </c:pt>
                <c:pt idx="26">
                  <c:v>-861</c:v>
                </c:pt>
                <c:pt idx="27">
                  <c:v>-1448</c:v>
                </c:pt>
                <c:pt idx="28">
                  <c:v>-2294</c:v>
                </c:pt>
                <c:pt idx="29">
                  <c:v>-2599</c:v>
                </c:pt>
                <c:pt idx="30">
                  <c:v>-15239</c:v>
                </c:pt>
              </c:numCache>
            </c:numRef>
          </c:val>
          <c:smooth val="1"/>
          <c:extLst>
            <c:ext xmlns:c16="http://schemas.microsoft.com/office/drawing/2014/chart" uri="{C3380CC4-5D6E-409C-BE32-E72D297353CC}">
              <c16:uniqueId val="{00000003-CDB6-4FC8-BF53-AE743684EB0D}"/>
            </c:ext>
          </c:extLst>
        </c:ser>
        <c:ser>
          <c:idx val="4"/>
          <c:order val="4"/>
          <c:tx>
            <c:strRef>
              <c:f>'AUG 24 Published MOS estimates'!$O$4</c:f>
              <c:strCache>
                <c:ptCount val="1"/>
                <c:pt idx="0">
                  <c:v>Brisbane RBP</c:v>
                </c:pt>
              </c:strCache>
            </c:strRef>
          </c:tx>
          <c:marker>
            <c:symbol val="none"/>
          </c:marker>
          <c:val>
            <c:numRef>
              <c:f>'AUG 24 Published MOS estimates'!$O$5:$O$35</c:f>
              <c:numCache>
                <c:formatCode>#,##0</c:formatCode>
                <c:ptCount val="31"/>
                <c:pt idx="0">
                  <c:v>12425</c:v>
                </c:pt>
                <c:pt idx="1">
                  <c:v>4055</c:v>
                </c:pt>
                <c:pt idx="2">
                  <c:v>3534</c:v>
                </c:pt>
                <c:pt idx="3">
                  <c:v>2653</c:v>
                </c:pt>
                <c:pt idx="4">
                  <c:v>2011</c:v>
                </c:pt>
                <c:pt idx="5">
                  <c:v>1643</c:v>
                </c:pt>
                <c:pt idx="6">
                  <c:v>1348</c:v>
                </c:pt>
                <c:pt idx="7">
                  <c:v>1094</c:v>
                </c:pt>
                <c:pt idx="8">
                  <c:v>941</c:v>
                </c:pt>
                <c:pt idx="9">
                  <c:v>781</c:v>
                </c:pt>
                <c:pt idx="10">
                  <c:v>653</c:v>
                </c:pt>
                <c:pt idx="11">
                  <c:v>495</c:v>
                </c:pt>
                <c:pt idx="12">
                  <c:v>367</c:v>
                </c:pt>
                <c:pt idx="13">
                  <c:v>246</c:v>
                </c:pt>
                <c:pt idx="14">
                  <c:v>100</c:v>
                </c:pt>
                <c:pt idx="15">
                  <c:v>-167</c:v>
                </c:pt>
                <c:pt idx="16">
                  <c:v>-346</c:v>
                </c:pt>
                <c:pt idx="17">
                  <c:v>-472</c:v>
                </c:pt>
                <c:pt idx="18">
                  <c:v>-703</c:v>
                </c:pt>
                <c:pt idx="19">
                  <c:v>-805</c:v>
                </c:pt>
                <c:pt idx="20">
                  <c:v>-969</c:v>
                </c:pt>
                <c:pt idx="21">
                  <c:v>-1152</c:v>
                </c:pt>
                <c:pt idx="22">
                  <c:v>-1408</c:v>
                </c:pt>
                <c:pt idx="23">
                  <c:v>-1514</c:v>
                </c:pt>
                <c:pt idx="24">
                  <c:v>-1643</c:v>
                </c:pt>
                <c:pt idx="25">
                  <c:v>-1771</c:v>
                </c:pt>
                <c:pt idx="26">
                  <c:v>-2251</c:v>
                </c:pt>
                <c:pt idx="27">
                  <c:v>-2495</c:v>
                </c:pt>
                <c:pt idx="28">
                  <c:v>-2830</c:v>
                </c:pt>
                <c:pt idx="29">
                  <c:v>-3524</c:v>
                </c:pt>
                <c:pt idx="30">
                  <c:v>-5587</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June 2024, July 2024 and August 2024.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June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July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August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gasrto/STTM%20Operations/Market%20Operator%20Service%20(MOS)/MOS%20Estimates/2024/2024%20Mar%20to%202024%20May/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75" zeroHeight="1" x14ac:dyDescent="0.2"/>
  <cols>
    <col min="1" max="10" width="9.28515625" customWidth="1"/>
    <col min="11" max="16384" width="9.28515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5" zoomScale="90" zoomScaleNormal="90" workbookViewId="0">
      <selection activeCell="A65" sqref="A65:XFD1048576"/>
    </sheetView>
  </sheetViews>
  <sheetFormatPr defaultColWidth="0" defaultRowHeight="12.75" zeroHeight="1" x14ac:dyDescent="0.2"/>
  <cols>
    <col min="1" max="10" width="9.28515625" customWidth="1"/>
    <col min="11" max="16384" width="9.2851562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zoomScale="85" zoomScaleNormal="85" workbookViewId="0">
      <selection activeCell="G5" sqref="G5"/>
    </sheetView>
  </sheetViews>
  <sheetFormatPr defaultColWidth="9.28515625" defaultRowHeight="12" x14ac:dyDescent="0.2"/>
  <cols>
    <col min="1" max="1" width="2.42578125" style="1" customWidth="1"/>
    <col min="2" max="2" width="2.5703125" style="1" customWidth="1"/>
    <col min="3" max="3" width="14.5703125" style="1" customWidth="1"/>
    <col min="4" max="4" width="11" style="1" bestFit="1" customWidth="1"/>
    <col min="5" max="5" width="10.7109375" style="1" bestFit="1" customWidth="1"/>
    <col min="6" max="6" width="12.28515625" style="1" bestFit="1" customWidth="1"/>
    <col min="7" max="7" width="15.28515625" style="1" bestFit="1" customWidth="1"/>
    <col min="8" max="8" width="12.28515625" style="1" bestFit="1" customWidth="1"/>
    <col min="9" max="9" width="4.28515625" style="1" customWidth="1"/>
    <col min="10" max="15" width="8.7109375" style="1" customWidth="1"/>
    <col min="16" max="16" width="2.5703125" style="1" customWidth="1"/>
    <col min="17" max="17" width="18.28515625" style="1" customWidth="1"/>
    <col min="18" max="22" width="9.28515625" style="1"/>
    <col min="23" max="23" width="3.5703125" style="1" customWidth="1"/>
    <col min="24" max="24" width="15.7109375" style="11" bestFit="1" customWidth="1"/>
    <col min="25" max="26" width="6.5703125" style="11" bestFit="1" customWidth="1"/>
    <col min="27" max="27" width="7.7109375" style="11" bestFit="1" customWidth="1"/>
    <col min="28" max="28" width="8" style="11" bestFit="1" customWidth="1"/>
    <col min="29" max="16384" width="9.28515625" style="1"/>
  </cols>
  <sheetData>
    <row r="2" spans="2:31" x14ac:dyDescent="0.2">
      <c r="C2" s="60" t="s">
        <v>22</v>
      </c>
      <c r="D2" s="60"/>
      <c r="E2" s="60"/>
      <c r="F2" s="60"/>
      <c r="G2" s="60"/>
      <c r="H2" s="60"/>
    </row>
    <row r="3" spans="2:31" ht="29.25" customHeight="1" x14ac:dyDescent="0.2">
      <c r="C3" s="60" t="s">
        <v>0</v>
      </c>
      <c r="D3" s="60"/>
      <c r="E3" s="60"/>
      <c r="F3" s="60"/>
      <c r="G3" s="60"/>
      <c r="H3" s="60"/>
      <c r="I3" s="24"/>
      <c r="J3" s="60" t="s">
        <v>1</v>
      </c>
      <c r="K3" s="60"/>
      <c r="L3" s="60"/>
      <c r="M3" s="60"/>
      <c r="N3" s="60"/>
      <c r="O3" s="60"/>
      <c r="P3" s="24"/>
      <c r="Q3" s="60" t="s">
        <v>2</v>
      </c>
      <c r="R3" s="60"/>
      <c r="S3" s="60"/>
      <c r="T3" s="60"/>
      <c r="U3" s="60"/>
      <c r="V3" s="60"/>
      <c r="W3" s="14"/>
    </row>
    <row r="4" spans="2:31" s="3" customFormat="1" ht="24"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2.75" x14ac:dyDescent="0.2">
      <c r="C5" s="37" t="s">
        <v>9</v>
      </c>
      <c r="D5" s="36">
        <f>MAX(0,K5:K35)</f>
        <v>18508</v>
      </c>
      <c r="E5" s="36">
        <f>MAX(0,L5:L35)</f>
        <v>15142.657359999999</v>
      </c>
      <c r="F5" s="36">
        <f>MAX(0,M5:M35)</f>
        <v>15569</v>
      </c>
      <c r="G5" s="36">
        <f>MAX(0,N5:N35)</f>
        <v>333</v>
      </c>
      <c r="H5" s="36">
        <f>MAX(0,O5:O35)</f>
        <v>6965</v>
      </c>
      <c r="I5" s="1">
        <v>1</v>
      </c>
      <c r="J5" s="38">
        <v>1</v>
      </c>
      <c r="K5" s="15">
        <v>18508</v>
      </c>
      <c r="L5" s="15">
        <v>15142.657359999999</v>
      </c>
      <c r="M5" s="15">
        <v>15569</v>
      </c>
      <c r="N5" s="15">
        <v>333</v>
      </c>
      <c r="O5" s="30">
        <v>6965</v>
      </c>
      <c r="AC5"/>
      <c r="AD5" s="2"/>
      <c r="AE5" s="4"/>
    </row>
    <row r="6" spans="2:31" ht="12.75" x14ac:dyDescent="0.2">
      <c r="C6" s="37" t="s">
        <v>10</v>
      </c>
      <c r="D6" s="36">
        <f>MAX(0,-MIN(K5:K35))</f>
        <v>37767</v>
      </c>
      <c r="E6" s="36">
        <f>MAX(0,-MIN(L5:L35))</f>
        <v>0</v>
      </c>
      <c r="F6" s="36">
        <f>MAX(0,-MIN(M5:M35))</f>
        <v>11642</v>
      </c>
      <c r="G6" s="36">
        <f>MAX(0,-MIN(N5:N35))</f>
        <v>8233</v>
      </c>
      <c r="H6" s="36">
        <f>MAX(0,-MIN(O5:O35))</f>
        <v>9692</v>
      </c>
      <c r="I6" s="1">
        <v>2</v>
      </c>
      <c r="J6" s="39">
        <v>1</v>
      </c>
      <c r="K6" s="15">
        <v>11730</v>
      </c>
      <c r="L6" s="15">
        <v>12039.071309999999</v>
      </c>
      <c r="M6" s="15">
        <v>8097</v>
      </c>
      <c r="N6" s="15">
        <v>130</v>
      </c>
      <c r="O6" s="32">
        <v>5017</v>
      </c>
      <c r="AC6"/>
      <c r="AD6" s="2"/>
    </row>
    <row r="7" spans="2:31" ht="12.75" x14ac:dyDescent="0.2">
      <c r="I7" s="1">
        <v>3</v>
      </c>
      <c r="J7" s="39">
        <v>1</v>
      </c>
      <c r="K7" s="15">
        <v>8394</v>
      </c>
      <c r="L7" s="15">
        <v>11611.756869999999</v>
      </c>
      <c r="M7" s="15">
        <v>5997</v>
      </c>
      <c r="N7" s="15">
        <v>99</v>
      </c>
      <c r="O7" s="32">
        <v>3818</v>
      </c>
      <c r="W7" s="2"/>
      <c r="AC7"/>
      <c r="AD7" s="2"/>
    </row>
    <row r="8" spans="2:31" ht="12.75" x14ac:dyDescent="0.2">
      <c r="I8" s="1">
        <v>4</v>
      </c>
      <c r="J8" s="39">
        <v>1</v>
      </c>
      <c r="K8" s="15">
        <v>4352</v>
      </c>
      <c r="L8" s="15">
        <v>10479.676299999999</v>
      </c>
      <c r="M8" s="15">
        <v>4051</v>
      </c>
      <c r="N8" s="15">
        <v>86</v>
      </c>
      <c r="O8" s="32">
        <v>2855</v>
      </c>
      <c r="W8" s="2"/>
      <c r="AC8"/>
      <c r="AD8" s="2"/>
    </row>
    <row r="9" spans="2:31" ht="12.75" x14ac:dyDescent="0.2">
      <c r="I9" s="1">
        <v>5</v>
      </c>
      <c r="J9" s="39">
        <v>1</v>
      </c>
      <c r="K9" s="15">
        <v>1509</v>
      </c>
      <c r="L9" s="15">
        <v>10162.476060000001</v>
      </c>
      <c r="M9" s="15">
        <v>3210</v>
      </c>
      <c r="N9" s="15">
        <v>76</v>
      </c>
      <c r="O9" s="32">
        <v>2067</v>
      </c>
      <c r="W9" s="2"/>
      <c r="AC9"/>
      <c r="AD9" s="2"/>
    </row>
    <row r="10" spans="2:31" ht="12.75" x14ac:dyDescent="0.2">
      <c r="I10" s="1">
        <v>6</v>
      </c>
      <c r="J10" s="39">
        <v>1</v>
      </c>
      <c r="K10" s="15">
        <v>9</v>
      </c>
      <c r="L10" s="15">
        <v>9782.9788499999995</v>
      </c>
      <c r="M10" s="15">
        <v>2481</v>
      </c>
      <c r="N10" s="15">
        <v>70</v>
      </c>
      <c r="O10" s="32">
        <v>1497</v>
      </c>
      <c r="W10" s="2"/>
      <c r="AC10"/>
      <c r="AD10" s="2"/>
    </row>
    <row r="11" spans="2:31" ht="12.75" customHeight="1" x14ac:dyDescent="0.2">
      <c r="C11" s="60" t="s">
        <v>11</v>
      </c>
      <c r="D11" s="60"/>
      <c r="E11" s="60"/>
      <c r="F11" s="60"/>
      <c r="G11" s="60"/>
      <c r="H11" s="60"/>
      <c r="I11" s="1">
        <v>7</v>
      </c>
      <c r="J11" s="39">
        <v>1</v>
      </c>
      <c r="K11" s="15">
        <v>-445</v>
      </c>
      <c r="L11" s="15">
        <v>9186.2223400000003</v>
      </c>
      <c r="M11" s="15">
        <v>1434</v>
      </c>
      <c r="N11" s="15">
        <v>69</v>
      </c>
      <c r="O11" s="32">
        <v>1290</v>
      </c>
      <c r="W11" s="2"/>
      <c r="AC11"/>
      <c r="AD11" s="2"/>
    </row>
    <row r="12" spans="2:31" ht="12.75" x14ac:dyDescent="0.2">
      <c r="C12" s="60"/>
      <c r="D12" s="60"/>
      <c r="E12" s="60"/>
      <c r="F12" s="60"/>
      <c r="G12" s="60"/>
      <c r="H12" s="60"/>
      <c r="I12" s="1">
        <v>8</v>
      </c>
      <c r="J12" s="39">
        <v>1</v>
      </c>
      <c r="K12" s="15">
        <v>-1339</v>
      </c>
      <c r="L12" s="15">
        <v>9042.8331199999993</v>
      </c>
      <c r="M12" s="15">
        <v>898</v>
      </c>
      <c r="N12" s="15">
        <v>57</v>
      </c>
      <c r="O12" s="32">
        <v>617</v>
      </c>
      <c r="W12" s="2"/>
      <c r="AC12"/>
      <c r="AD12" s="2"/>
    </row>
    <row r="13" spans="2:31" ht="12.75" x14ac:dyDescent="0.2">
      <c r="C13" s="3"/>
      <c r="D13" s="61" t="s">
        <v>12</v>
      </c>
      <c r="E13" s="62"/>
      <c r="F13" s="62"/>
      <c r="G13" s="62"/>
      <c r="H13" s="62"/>
      <c r="I13" s="1">
        <v>9</v>
      </c>
      <c r="J13" s="39">
        <v>1</v>
      </c>
      <c r="K13" s="15">
        <v>-2394</v>
      </c>
      <c r="L13" s="15">
        <v>8943.4992700000003</v>
      </c>
      <c r="M13" s="15">
        <v>575</v>
      </c>
      <c r="N13" s="15">
        <v>54</v>
      </c>
      <c r="O13" s="32">
        <v>529</v>
      </c>
      <c r="W13" s="2"/>
      <c r="AC13"/>
      <c r="AD13" s="2"/>
    </row>
    <row r="14" spans="2:31" ht="12.75" customHeight="1" x14ac:dyDescent="0.2">
      <c r="C14" s="16"/>
      <c r="D14" s="46" t="s">
        <v>3</v>
      </c>
      <c r="E14" s="47" t="s">
        <v>4</v>
      </c>
      <c r="F14" s="47" t="s">
        <v>5</v>
      </c>
      <c r="G14" s="47" t="s">
        <v>6</v>
      </c>
      <c r="H14" s="48" t="s">
        <v>7</v>
      </c>
      <c r="I14" s="1">
        <v>10</v>
      </c>
      <c r="J14" s="39">
        <v>1</v>
      </c>
      <c r="K14" s="15">
        <v>-2797</v>
      </c>
      <c r="L14" s="15">
        <v>8620.00857</v>
      </c>
      <c r="M14" s="15">
        <v>281</v>
      </c>
      <c r="N14" s="15">
        <v>50</v>
      </c>
      <c r="O14" s="32">
        <v>343</v>
      </c>
      <c r="W14" s="2"/>
      <c r="AC14"/>
      <c r="AD14" s="2"/>
    </row>
    <row r="15" spans="2:31" ht="12.75" customHeight="1" x14ac:dyDescent="0.2">
      <c r="C15" s="53" t="s">
        <v>13</v>
      </c>
      <c r="D15" s="28">
        <f>MAX(0,K5:K35)</f>
        <v>18508</v>
      </c>
      <c r="E15" s="29">
        <f>MAX(0,L5:L35)</f>
        <v>15142.657359999999</v>
      </c>
      <c r="F15" s="29">
        <f>MAX(0,M5:M35)</f>
        <v>15569</v>
      </c>
      <c r="G15" s="29">
        <f>MAX(0,N5:N35)</f>
        <v>333</v>
      </c>
      <c r="H15" s="30">
        <f>MAX(0,O5:O35)</f>
        <v>6965</v>
      </c>
      <c r="I15" s="1">
        <v>11</v>
      </c>
      <c r="J15" s="39">
        <v>1</v>
      </c>
      <c r="K15" s="15">
        <v>-3083</v>
      </c>
      <c r="L15" s="15">
        <v>8350.6873300000007</v>
      </c>
      <c r="M15" s="15">
        <v>-187</v>
      </c>
      <c r="N15" s="15">
        <v>49</v>
      </c>
      <c r="O15" s="32">
        <v>154</v>
      </c>
      <c r="W15" s="6"/>
      <c r="AC15"/>
      <c r="AD15" s="2"/>
    </row>
    <row r="16" spans="2:31" ht="12.75" x14ac:dyDescent="0.2">
      <c r="C16" s="54">
        <v>0.95</v>
      </c>
      <c r="D16" s="31">
        <f>PERCENTILE(K5:K35, 0.95)</f>
        <v>10228.79999999999</v>
      </c>
      <c r="E16" s="15">
        <f>PERCENTILE(L5:L35, 0.95)</f>
        <v>11846.779811999999</v>
      </c>
      <c r="F16" s="15">
        <f>PERCENTILE(M5:M35, 0.95)</f>
        <v>7151.9999999999945</v>
      </c>
      <c r="G16" s="15">
        <f>PERCENTILE(N5:N35, 0.95)</f>
        <v>116.04999999999991</v>
      </c>
      <c r="H16" s="32">
        <f>PERCENTILE(O5:O35, 0.95)</f>
        <v>4477.4499999999971</v>
      </c>
      <c r="I16" s="1">
        <v>12</v>
      </c>
      <c r="J16" s="39">
        <v>1</v>
      </c>
      <c r="K16" s="15">
        <v>-4054</v>
      </c>
      <c r="L16" s="15">
        <v>7961.5733300000002</v>
      </c>
      <c r="M16" s="15">
        <v>-575</v>
      </c>
      <c r="N16" s="15">
        <v>45</v>
      </c>
      <c r="O16" s="32">
        <v>-67</v>
      </c>
      <c r="W16" s="6"/>
      <c r="AC16"/>
      <c r="AD16" s="2"/>
    </row>
    <row r="17" spans="3:30" ht="12.75" x14ac:dyDescent="0.2">
      <c r="C17" s="55">
        <v>0.75</v>
      </c>
      <c r="D17" s="31">
        <f>PERCENTILE(K5:K35, 0.75)</f>
        <v>-1602.75</v>
      </c>
      <c r="E17" s="15">
        <f>PERCENTILE(L5:L35, 0.75)</f>
        <v>9017.9996575000005</v>
      </c>
      <c r="F17" s="15">
        <f>PERCENTILE(M5:M35, 0.75)</f>
        <v>817.25</v>
      </c>
      <c r="G17" s="15">
        <f>PERCENTILE(N5:N35, 0.75)</f>
        <v>56.25</v>
      </c>
      <c r="H17" s="32">
        <f>PERCENTILE(O5:O35, 0.75)</f>
        <v>595</v>
      </c>
      <c r="I17" s="1">
        <v>13</v>
      </c>
      <c r="J17" s="39">
        <v>1</v>
      </c>
      <c r="K17" s="15">
        <v>-4653</v>
      </c>
      <c r="L17" s="15">
        <v>7696.0006999999996</v>
      </c>
      <c r="M17" s="15">
        <v>-742</v>
      </c>
      <c r="N17" s="15">
        <v>44</v>
      </c>
      <c r="O17" s="32">
        <v>-168</v>
      </c>
      <c r="W17" s="2"/>
      <c r="AC17"/>
      <c r="AD17" s="2"/>
    </row>
    <row r="18" spans="3:30" ht="12.75" x14ac:dyDescent="0.2">
      <c r="C18" s="55">
        <v>0.5</v>
      </c>
      <c r="D18" s="31">
        <f>PERCENTILE(K5:K35, 0.5)</f>
        <v>-7440.5</v>
      </c>
      <c r="E18" s="15">
        <f t="shared" ref="E18:H18" si="0">PERCENTILE(L5:L35, 0.5)</f>
        <v>7165.9978900000006</v>
      </c>
      <c r="F18" s="15">
        <f t="shared" si="0"/>
        <v>-1456</v>
      </c>
      <c r="G18" s="15">
        <f t="shared" si="0"/>
        <v>36</v>
      </c>
      <c r="H18" s="32">
        <f t="shared" si="0"/>
        <v>-584.5</v>
      </c>
      <c r="I18" s="1">
        <v>14</v>
      </c>
      <c r="J18" s="39">
        <v>1</v>
      </c>
      <c r="K18" s="15">
        <v>-5732</v>
      </c>
      <c r="L18" s="15">
        <v>7453.3567400000002</v>
      </c>
      <c r="M18" s="15">
        <v>-915</v>
      </c>
      <c r="N18" s="15">
        <v>42</v>
      </c>
      <c r="O18" s="32">
        <v>-312</v>
      </c>
      <c r="W18" s="2"/>
      <c r="AC18"/>
      <c r="AD18" s="2"/>
    </row>
    <row r="19" spans="3:30" ht="12.75" x14ac:dyDescent="0.2">
      <c r="C19" s="55">
        <v>0.25</v>
      </c>
      <c r="D19" s="31">
        <f>PERCENTILE(K5:K35, 0.25)</f>
        <v>-11521.5</v>
      </c>
      <c r="E19" s="15">
        <f t="shared" ref="E19:H19" si="1">PERCENTILE(L5:L35, 0.25)</f>
        <v>6010.7560949999997</v>
      </c>
      <c r="F19" s="15">
        <f t="shared" si="1"/>
        <v>-3375</v>
      </c>
      <c r="G19" s="15">
        <f t="shared" si="1"/>
        <v>-147.75</v>
      </c>
      <c r="H19" s="32">
        <f t="shared" si="1"/>
        <v>-1702.25</v>
      </c>
      <c r="I19" s="1">
        <v>15</v>
      </c>
      <c r="J19" s="39">
        <v>1</v>
      </c>
      <c r="K19" s="15">
        <v>-7246</v>
      </c>
      <c r="L19" s="15">
        <v>7267.8515600000001</v>
      </c>
      <c r="M19" s="15">
        <v>-1364</v>
      </c>
      <c r="N19" s="15">
        <v>37</v>
      </c>
      <c r="O19" s="32">
        <v>-543</v>
      </c>
      <c r="P19" s="3"/>
      <c r="W19" s="2"/>
      <c r="AC19"/>
      <c r="AD19" s="2"/>
    </row>
    <row r="20" spans="3:30" ht="12.75" x14ac:dyDescent="0.2">
      <c r="C20" s="54">
        <v>0.05</v>
      </c>
      <c r="D20" s="31">
        <f>PERCENTILE(K5:K35, 0.05)</f>
        <v>-19624.849999999999</v>
      </c>
      <c r="E20" s="15">
        <f t="shared" ref="E20:H20" si="2">PERCENTILE(L5:L35, 0.05)</f>
        <v>4710.6809855000001</v>
      </c>
      <c r="F20" s="15">
        <f t="shared" si="2"/>
        <v>-5737.95</v>
      </c>
      <c r="G20" s="15">
        <f t="shared" si="2"/>
        <v>-2283</v>
      </c>
      <c r="H20" s="32">
        <f t="shared" si="2"/>
        <v>-3011.5499999999997</v>
      </c>
      <c r="I20" s="1">
        <v>16</v>
      </c>
      <c r="J20" s="39">
        <v>1</v>
      </c>
      <c r="K20" s="15">
        <v>-7635</v>
      </c>
      <c r="L20" s="15">
        <v>7064.1442200000001</v>
      </c>
      <c r="M20" s="15">
        <v>-1548</v>
      </c>
      <c r="N20" s="15">
        <v>35</v>
      </c>
      <c r="O20" s="32">
        <v>-626</v>
      </c>
      <c r="P20" s="3"/>
      <c r="W20" s="2"/>
      <c r="AC20"/>
      <c r="AD20" s="2"/>
    </row>
    <row r="21" spans="3:30" ht="12.75" x14ac:dyDescent="0.2">
      <c r="C21" s="59" t="s">
        <v>14</v>
      </c>
      <c r="D21" s="31">
        <f>MIN(0,K5:K35)</f>
        <v>-37767</v>
      </c>
      <c r="E21" s="15">
        <f>MIN(0,L5:L35)</f>
        <v>0</v>
      </c>
      <c r="F21" s="15">
        <f>MIN(0,M5:M35)</f>
        <v>-11642</v>
      </c>
      <c r="G21" s="15">
        <f>MIN(0,N5:N35)</f>
        <v>-8233</v>
      </c>
      <c r="H21" s="32">
        <f>MIN(0,O5:O35)</f>
        <v>-9692</v>
      </c>
      <c r="I21" s="1">
        <v>17</v>
      </c>
      <c r="J21" s="39">
        <v>1</v>
      </c>
      <c r="K21" s="15">
        <v>-8012</v>
      </c>
      <c r="L21" s="15">
        <v>6907.0568400000002</v>
      </c>
      <c r="M21" s="15">
        <v>-1657</v>
      </c>
      <c r="N21" s="15">
        <v>34</v>
      </c>
      <c r="O21" s="32">
        <v>-704</v>
      </c>
      <c r="P21" s="3"/>
      <c r="W21" s="2"/>
      <c r="AC21"/>
      <c r="AD21" s="2"/>
    </row>
    <row r="22" spans="3:30" ht="12.75" x14ac:dyDescent="0.2">
      <c r="C22" s="57" t="s">
        <v>15</v>
      </c>
      <c r="D22" s="28">
        <f>AVERAGE(K5:K35)</f>
        <v>-6585.6</v>
      </c>
      <c r="E22" s="29">
        <f>AVERAGE(L5:L35)</f>
        <v>7672.7894073333346</v>
      </c>
      <c r="F22" s="29">
        <f>AVERAGE(M5:M35)</f>
        <v>-684</v>
      </c>
      <c r="G22" s="29">
        <f>AVERAGE(N5:N35)</f>
        <v>-455.93333333333334</v>
      </c>
      <c r="H22" s="30">
        <f>AVERAGE(O5:O35)</f>
        <v>-304.3</v>
      </c>
      <c r="I22" s="1">
        <v>18</v>
      </c>
      <c r="J22" s="39">
        <v>1</v>
      </c>
      <c r="K22" s="15">
        <v>-8557</v>
      </c>
      <c r="L22" s="15">
        <v>6685.9997599999997</v>
      </c>
      <c r="M22" s="15">
        <v>-1921</v>
      </c>
      <c r="N22" s="15">
        <v>31</v>
      </c>
      <c r="O22" s="32">
        <v>-816</v>
      </c>
      <c r="P22" s="3"/>
      <c r="W22" s="2"/>
    </row>
    <row r="23" spans="3:30" ht="12.75" x14ac:dyDescent="0.2">
      <c r="C23" s="21" t="s">
        <v>16</v>
      </c>
      <c r="D23" s="31">
        <f>STDEV(K5:K35)</f>
        <v>10485.951191294325</v>
      </c>
      <c r="E23" s="15">
        <f>STDEV(L5:L35)</f>
        <v>2540.1218975697661</v>
      </c>
      <c r="F23" s="15">
        <f>STDEV(M5:M35)</f>
        <v>4897.6014115285961</v>
      </c>
      <c r="G23" s="15">
        <f>STDEV(N5:N35)</f>
        <v>1597.5972029859422</v>
      </c>
      <c r="H23" s="32">
        <f>STDEV(O5:O35)</f>
        <v>2906.5243154929435</v>
      </c>
      <c r="I23" s="1">
        <v>19</v>
      </c>
      <c r="J23" s="39">
        <v>1</v>
      </c>
      <c r="K23" s="15">
        <v>-8804</v>
      </c>
      <c r="L23" s="15">
        <v>6556.9595399999998</v>
      </c>
      <c r="M23" s="15">
        <v>-2195</v>
      </c>
      <c r="N23" s="15">
        <v>22</v>
      </c>
      <c r="O23" s="32">
        <v>-887</v>
      </c>
      <c r="P23" s="3"/>
      <c r="Q23" s="41"/>
      <c r="R23" s="3"/>
      <c r="S23" s="3"/>
      <c r="T23" s="3"/>
      <c r="U23" s="3"/>
      <c r="W23" s="2"/>
      <c r="X23" s="12"/>
      <c r="Y23" s="12"/>
      <c r="Z23" s="12"/>
      <c r="AA23" s="13"/>
    </row>
    <row r="24" spans="3:30" ht="12.75" customHeight="1" x14ac:dyDescent="0.2">
      <c r="C24" s="22" t="s">
        <v>17</v>
      </c>
      <c r="D24" s="49">
        <f>COUNTIF(K$5:K$35,"&gt;=0")/COUNTA(K$5:K$35)</f>
        <v>0.2</v>
      </c>
      <c r="E24" s="42">
        <f t="shared" ref="E24:G24" si="3">COUNTIF(L$5:L$35,"&gt;=0")/COUNTA(L$5:L$35)</f>
        <v>1</v>
      </c>
      <c r="F24" s="42">
        <f t="shared" si="3"/>
        <v>0.33333333333333331</v>
      </c>
      <c r="G24" s="42">
        <f t="shared" si="3"/>
        <v>0.66666666666666663</v>
      </c>
      <c r="H24" s="43">
        <f>COUNTIF(O$5:O$35,"&gt;=0")/COUNTA(O$5:O$35)</f>
        <v>0.36666666666666664</v>
      </c>
      <c r="I24" s="1">
        <v>20</v>
      </c>
      <c r="J24" s="39">
        <v>1</v>
      </c>
      <c r="K24" s="15">
        <v>-9753</v>
      </c>
      <c r="L24" s="15">
        <v>6358.1245200000003</v>
      </c>
      <c r="M24" s="15">
        <v>-2333</v>
      </c>
      <c r="N24" s="15">
        <v>16</v>
      </c>
      <c r="O24" s="32">
        <v>-1228</v>
      </c>
      <c r="P24" s="3"/>
      <c r="Q24" s="60" t="s">
        <v>18</v>
      </c>
      <c r="R24" s="60"/>
      <c r="S24" s="60"/>
      <c r="T24" s="60"/>
      <c r="U24" s="60"/>
      <c r="V24" s="60"/>
      <c r="W24" s="60"/>
      <c r="X24" s="12"/>
      <c r="Y24" s="12"/>
      <c r="Z24" s="12"/>
      <c r="AA24" s="13"/>
    </row>
    <row r="25" spans="3:30" ht="12.75" customHeight="1" x14ac:dyDescent="0.2">
      <c r="C25" s="23" t="s">
        <v>19</v>
      </c>
      <c r="D25" s="50">
        <f>1-D24</f>
        <v>0.8</v>
      </c>
      <c r="E25" s="44">
        <f>1-E24</f>
        <v>0</v>
      </c>
      <c r="F25" s="44">
        <f>1-F24</f>
        <v>0.66666666666666674</v>
      </c>
      <c r="G25" s="44">
        <f>1-G24</f>
        <v>0.33333333333333337</v>
      </c>
      <c r="H25" s="45">
        <f>1-H24</f>
        <v>0.6333333333333333</v>
      </c>
      <c r="I25" s="1">
        <v>21</v>
      </c>
      <c r="J25" s="39">
        <v>1</v>
      </c>
      <c r="K25" s="15">
        <v>-10218</v>
      </c>
      <c r="L25" s="15">
        <v>6257.8125399999999</v>
      </c>
      <c r="M25" s="15">
        <v>-2572</v>
      </c>
      <c r="N25" s="15">
        <v>-3</v>
      </c>
      <c r="O25" s="32">
        <v>-1332</v>
      </c>
      <c r="P25" s="3"/>
      <c r="Q25" s="60"/>
      <c r="R25" s="60"/>
      <c r="S25" s="60"/>
      <c r="T25" s="60"/>
      <c r="U25" s="60"/>
      <c r="V25" s="60"/>
      <c r="W25" s="60"/>
      <c r="X25" s="12"/>
      <c r="Y25" s="12"/>
      <c r="Z25" s="12"/>
      <c r="AA25" s="13"/>
    </row>
    <row r="26" spans="3:30" ht="12.75" x14ac:dyDescent="0.2">
      <c r="C26" s="51" t="s">
        <v>20</v>
      </c>
      <c r="D26" s="52">
        <f>MEDIAN(K5:K35)</f>
        <v>-7440.5</v>
      </c>
      <c r="E26" s="52">
        <f>MEDIAN(L5:L35)</f>
        <v>7165.9978900000006</v>
      </c>
      <c r="F26" s="52">
        <f>MEDIAN(M5:M35)</f>
        <v>-1456</v>
      </c>
      <c r="G26" s="52">
        <f>MEDIAN(N5:N35)</f>
        <v>36</v>
      </c>
      <c r="H26" s="52">
        <f>MEDIAN(O5:O35)</f>
        <v>-584.5</v>
      </c>
      <c r="I26" s="1">
        <v>22</v>
      </c>
      <c r="J26" s="39">
        <v>1</v>
      </c>
      <c r="K26" s="15">
        <v>-10569</v>
      </c>
      <c r="L26" s="15">
        <v>6106.02567</v>
      </c>
      <c r="M26" s="15">
        <v>-3015</v>
      </c>
      <c r="N26" s="15">
        <v>-63</v>
      </c>
      <c r="O26" s="32">
        <v>-1505</v>
      </c>
      <c r="P26" s="3"/>
      <c r="Q26" s="3"/>
      <c r="R26" s="3"/>
      <c r="S26" s="3"/>
      <c r="T26" s="3"/>
      <c r="U26" s="3"/>
      <c r="V26" s="2"/>
      <c r="W26" s="2"/>
      <c r="X26" s="12"/>
      <c r="Y26" s="12"/>
      <c r="Z26" s="12"/>
      <c r="AA26" s="13"/>
    </row>
    <row r="27" spans="3:30" x14ac:dyDescent="0.2">
      <c r="I27" s="1">
        <v>23</v>
      </c>
      <c r="J27" s="39">
        <v>1</v>
      </c>
      <c r="K27" s="15">
        <v>-11839</v>
      </c>
      <c r="L27" s="15">
        <v>5978.9995699999999</v>
      </c>
      <c r="M27" s="15">
        <v>-3495</v>
      </c>
      <c r="N27" s="15">
        <v>-176</v>
      </c>
      <c r="O27" s="32">
        <v>-1768</v>
      </c>
      <c r="P27" s="3"/>
      <c r="Q27" s="3"/>
      <c r="R27" s="3"/>
      <c r="S27" s="3"/>
      <c r="T27" s="3"/>
      <c r="U27" s="3"/>
      <c r="V27" s="2"/>
      <c r="W27" s="2"/>
      <c r="X27" s="12"/>
      <c r="Y27" s="12"/>
      <c r="Z27" s="12"/>
      <c r="AA27" s="13"/>
    </row>
    <row r="28" spans="3:30" x14ac:dyDescent="0.2">
      <c r="I28" s="1">
        <v>24</v>
      </c>
      <c r="J28" s="39">
        <v>1</v>
      </c>
      <c r="K28" s="15">
        <v>-12305</v>
      </c>
      <c r="L28" s="15">
        <v>5870.3841899999998</v>
      </c>
      <c r="M28" s="15">
        <v>-3657</v>
      </c>
      <c r="N28" s="15">
        <v>-234</v>
      </c>
      <c r="O28" s="32">
        <v>-1885</v>
      </c>
      <c r="P28" s="3"/>
      <c r="X28" s="12"/>
      <c r="Y28" s="12"/>
      <c r="Z28" s="12"/>
      <c r="AA28" s="13"/>
    </row>
    <row r="29" spans="3:30" x14ac:dyDescent="0.2">
      <c r="I29" s="1">
        <v>25</v>
      </c>
      <c r="J29" s="39">
        <v>1</v>
      </c>
      <c r="K29" s="15">
        <v>-14087</v>
      </c>
      <c r="L29" s="15">
        <v>5711.4739300000001</v>
      </c>
      <c r="M29" s="15">
        <v>-4087</v>
      </c>
      <c r="N29" s="15">
        <v>-313</v>
      </c>
      <c r="O29" s="32">
        <v>-2077</v>
      </c>
      <c r="P29" s="3"/>
      <c r="Q29" s="3"/>
      <c r="R29" s="3"/>
      <c r="S29" s="3"/>
      <c r="T29" s="3"/>
      <c r="U29" s="3"/>
      <c r="V29" s="2"/>
      <c r="W29" s="2"/>
      <c r="X29" s="12"/>
      <c r="Y29" s="12"/>
      <c r="Z29" s="12"/>
      <c r="AA29" s="13"/>
    </row>
    <row r="30" spans="3:30" x14ac:dyDescent="0.2">
      <c r="I30" s="1">
        <v>26</v>
      </c>
      <c r="J30" s="39">
        <v>1</v>
      </c>
      <c r="K30" s="15">
        <v>-15436</v>
      </c>
      <c r="L30" s="15">
        <v>5412.7267499999998</v>
      </c>
      <c r="M30" s="15">
        <v>-4766</v>
      </c>
      <c r="N30" s="15">
        <v>-517</v>
      </c>
      <c r="O30" s="32">
        <v>-2306</v>
      </c>
      <c r="P30" s="3"/>
      <c r="Q30" s="3"/>
      <c r="R30" s="3"/>
      <c r="S30" s="3"/>
      <c r="T30" s="3"/>
      <c r="U30" s="3"/>
      <c r="V30" s="2"/>
      <c r="W30" s="2"/>
      <c r="X30" s="12"/>
      <c r="Y30" s="12"/>
      <c r="Z30" s="12"/>
      <c r="AA30" s="13"/>
    </row>
    <row r="31" spans="3:30" x14ac:dyDescent="0.2">
      <c r="I31" s="1">
        <v>27</v>
      </c>
      <c r="J31" s="39">
        <v>1</v>
      </c>
      <c r="K31" s="15">
        <v>-16324</v>
      </c>
      <c r="L31" s="15">
        <v>5147.1912899999998</v>
      </c>
      <c r="M31" s="15">
        <v>-5031</v>
      </c>
      <c r="N31" s="15">
        <v>-1080</v>
      </c>
      <c r="O31" s="32">
        <v>-2418</v>
      </c>
      <c r="P31" s="3"/>
      <c r="Q31" s="3"/>
      <c r="R31" s="3"/>
      <c r="S31" s="3"/>
      <c r="T31" s="3"/>
      <c r="U31" s="3"/>
      <c r="V31" s="2"/>
      <c r="W31" s="2"/>
      <c r="X31" s="12"/>
      <c r="Y31" s="12"/>
      <c r="Z31" s="12"/>
      <c r="AA31" s="13"/>
    </row>
    <row r="32" spans="3:30" x14ac:dyDescent="0.2">
      <c r="I32" s="1">
        <v>28</v>
      </c>
      <c r="J32" s="39">
        <v>1</v>
      </c>
      <c r="K32" s="15">
        <v>-18367</v>
      </c>
      <c r="L32" s="15">
        <v>4946.9968399999998</v>
      </c>
      <c r="M32" s="15">
        <v>-5381</v>
      </c>
      <c r="N32" s="15">
        <v>-1579</v>
      </c>
      <c r="O32" s="32">
        <v>-2593</v>
      </c>
      <c r="P32" s="3"/>
      <c r="Q32" s="3"/>
      <c r="R32" s="3"/>
      <c r="S32" s="3"/>
      <c r="T32" s="3"/>
      <c r="U32" s="3"/>
      <c r="V32" s="2"/>
      <c r="W32" s="2"/>
      <c r="X32" s="12"/>
      <c r="Y32" s="12"/>
      <c r="Z32" s="12"/>
      <c r="AA32" s="13"/>
    </row>
    <row r="33" spans="9:30" x14ac:dyDescent="0.2">
      <c r="I33" s="1">
        <v>29</v>
      </c>
      <c r="J33" s="39">
        <v>1</v>
      </c>
      <c r="K33" s="15">
        <v>-20654</v>
      </c>
      <c r="L33" s="15">
        <v>4517.3316500000001</v>
      </c>
      <c r="M33" s="15">
        <v>-6030</v>
      </c>
      <c r="N33" s="15">
        <v>-2859</v>
      </c>
      <c r="O33" s="32">
        <v>-3354</v>
      </c>
      <c r="P33" s="3"/>
      <c r="Q33" s="3"/>
      <c r="R33" s="3"/>
      <c r="S33" s="3"/>
      <c r="T33" s="3"/>
      <c r="U33" s="3"/>
      <c r="V33" s="2"/>
      <c r="W33" s="2"/>
      <c r="X33" s="12"/>
      <c r="Y33" s="12"/>
      <c r="Z33" s="12"/>
      <c r="AA33" s="13"/>
    </row>
    <row r="34" spans="9:30" ht="12.75" x14ac:dyDescent="0.2">
      <c r="I34" s="1">
        <v>30</v>
      </c>
      <c r="J34" s="39">
        <v>1</v>
      </c>
      <c r="K34" s="15">
        <v>-37767</v>
      </c>
      <c r="L34" s="15">
        <v>2921.8051999999998</v>
      </c>
      <c r="M34" s="15">
        <v>-11642</v>
      </c>
      <c r="N34" s="15">
        <v>-8233</v>
      </c>
      <c r="O34" s="32">
        <v>-9692</v>
      </c>
      <c r="P34" s="3"/>
      <c r="Q34" s="3"/>
      <c r="R34" s="3"/>
      <c r="S34" s="3"/>
      <c r="T34" s="3"/>
      <c r="U34" s="3"/>
      <c r="V34" s="2"/>
      <c r="W34" s="2"/>
      <c r="X34" s="12"/>
      <c r="Y34" s="12"/>
      <c r="Z34" s="12"/>
      <c r="AA34" s="13"/>
      <c r="AC34"/>
      <c r="AD34" s="2"/>
    </row>
    <row r="35" spans="9:30" ht="12.75" x14ac:dyDescent="0.2">
      <c r="J35" s="40"/>
      <c r="K35" s="20"/>
      <c r="L35" s="20"/>
      <c r="M35" s="20"/>
      <c r="N35" s="20"/>
      <c r="O35" s="34"/>
      <c r="P35" s="3"/>
      <c r="Q35" s="3"/>
      <c r="R35" s="3"/>
      <c r="S35" s="3"/>
      <c r="T35" s="3"/>
      <c r="U35" s="3"/>
      <c r="V35" s="2"/>
      <c r="W35" s="2"/>
      <c r="X35" s="12"/>
      <c r="Y35" s="12"/>
      <c r="Z35" s="12"/>
      <c r="AA35" s="13"/>
      <c r="AC35"/>
      <c r="AD35" s="2"/>
    </row>
    <row r="36" spans="9:30" ht="12.75" x14ac:dyDescent="0.2">
      <c r="I36" s="5"/>
      <c r="P36" s="5"/>
      <c r="Q36" s="5"/>
      <c r="R36" s="5"/>
      <c r="S36" s="5"/>
      <c r="T36" s="5"/>
      <c r="U36" s="5"/>
      <c r="V36" s="2"/>
      <c r="W36" s="2"/>
      <c r="X36" s="12"/>
      <c r="Y36" s="12"/>
      <c r="Z36" s="12"/>
      <c r="AA36" s="13"/>
      <c r="AC36"/>
      <c r="AD36" s="2"/>
    </row>
    <row r="37" spans="9:30" ht="12.75" x14ac:dyDescent="0.2">
      <c r="I37" s="5"/>
      <c r="P37" s="5"/>
      <c r="Q37" s="5"/>
      <c r="R37" s="5"/>
      <c r="S37" s="5"/>
      <c r="T37" s="5"/>
      <c r="U37" s="5"/>
      <c r="V37" s="2"/>
      <c r="W37" s="2"/>
      <c r="X37" s="12"/>
      <c r="Y37" s="12"/>
      <c r="Z37" s="12"/>
      <c r="AA37" s="13"/>
      <c r="AC37"/>
      <c r="AD37" s="2"/>
    </row>
    <row r="38" spans="9:30" ht="12.75" x14ac:dyDescent="0.2">
      <c r="I38" s="2"/>
      <c r="P38" s="2"/>
      <c r="Q38" s="2"/>
      <c r="R38" s="2"/>
      <c r="S38" s="2"/>
      <c r="T38" s="2"/>
      <c r="U38" s="2"/>
      <c r="V38" s="2"/>
      <c r="W38" s="2"/>
      <c r="X38" s="12"/>
      <c r="Y38" s="12"/>
      <c r="Z38" s="12"/>
      <c r="AA38" s="13"/>
      <c r="AC38"/>
      <c r="AD38" s="2"/>
    </row>
    <row r="39" spans="9:30" ht="12.75" x14ac:dyDescent="0.2">
      <c r="I39" s="7"/>
      <c r="P39" s="7"/>
      <c r="Q39" s="7"/>
      <c r="R39" s="7"/>
      <c r="S39" s="7"/>
      <c r="T39" s="7"/>
      <c r="U39" s="7"/>
      <c r="V39" s="2"/>
      <c r="W39" s="2"/>
      <c r="X39" s="12"/>
      <c r="Y39" s="12"/>
      <c r="Z39" s="12"/>
      <c r="AA39" s="13"/>
      <c r="AC39"/>
      <c r="AD39" s="2"/>
    </row>
    <row r="40" spans="9:30" ht="12.75" x14ac:dyDescent="0.2">
      <c r="I40" s="8"/>
      <c r="P40" s="8"/>
      <c r="Q40" s="8"/>
      <c r="R40" s="8"/>
      <c r="S40" s="8"/>
      <c r="T40" s="8"/>
      <c r="U40" s="8"/>
      <c r="V40" s="2"/>
      <c r="W40" s="2"/>
      <c r="X40" s="12"/>
      <c r="Y40" s="12"/>
      <c r="Z40" s="12"/>
      <c r="AA40" s="13"/>
      <c r="AC40"/>
      <c r="AD40" s="2"/>
    </row>
    <row r="41" spans="9:30" ht="12.75" x14ac:dyDescent="0.2">
      <c r="I41" s="8"/>
      <c r="P41" s="8"/>
      <c r="Q41" s="8"/>
      <c r="R41" s="8"/>
      <c r="S41" s="8"/>
      <c r="T41" s="8"/>
      <c r="U41" s="8"/>
      <c r="V41" s="2"/>
      <c r="W41" s="2"/>
      <c r="X41" s="12"/>
      <c r="Y41" s="12"/>
      <c r="Z41" s="12"/>
      <c r="AA41" s="13"/>
      <c r="AC41"/>
      <c r="AD41" s="2"/>
    </row>
    <row r="42" spans="9:30" ht="12.75" x14ac:dyDescent="0.2">
      <c r="I42" s="8"/>
      <c r="P42" s="8"/>
      <c r="Q42" s="8"/>
      <c r="R42" s="8"/>
      <c r="S42" s="8"/>
      <c r="T42" s="8"/>
      <c r="U42" s="8"/>
      <c r="V42" s="2"/>
      <c r="W42" s="2"/>
      <c r="X42" s="12"/>
      <c r="Y42" s="12"/>
      <c r="Z42" s="12"/>
      <c r="AA42" s="13"/>
      <c r="AC42"/>
      <c r="AD42" s="2"/>
    </row>
    <row r="43" spans="9:30" ht="12.75" x14ac:dyDescent="0.2">
      <c r="I43" s="8"/>
      <c r="P43" s="8"/>
      <c r="Q43" s="8"/>
      <c r="R43" s="8"/>
      <c r="S43" s="8"/>
      <c r="T43" s="8"/>
      <c r="U43" s="8"/>
      <c r="V43" s="2"/>
      <c r="W43" s="2"/>
      <c r="X43" s="12"/>
      <c r="Y43" s="12"/>
      <c r="Z43" s="12"/>
      <c r="AA43" s="13"/>
      <c r="AC43"/>
      <c r="AD43" s="2"/>
    </row>
    <row r="44" spans="9:30" ht="12.75" x14ac:dyDescent="0.2">
      <c r="I44" s="8"/>
      <c r="P44" s="8"/>
      <c r="Q44" s="8"/>
      <c r="R44" s="8"/>
      <c r="S44" s="8"/>
      <c r="T44" s="8"/>
      <c r="U44" s="8"/>
      <c r="V44" s="2"/>
      <c r="W44" s="2"/>
      <c r="X44" s="12"/>
      <c r="Y44" s="12"/>
      <c r="Z44" s="12"/>
      <c r="AA44" s="13"/>
      <c r="AC44"/>
      <c r="AD44" s="2"/>
    </row>
    <row r="45" spans="9:30" ht="12.75" x14ac:dyDescent="0.2">
      <c r="I45" s="8"/>
      <c r="P45" s="8"/>
      <c r="Q45" s="8"/>
      <c r="R45" s="8"/>
      <c r="S45" s="8"/>
      <c r="T45" s="8"/>
      <c r="U45" s="8"/>
      <c r="V45" s="2"/>
      <c r="W45" s="2"/>
      <c r="X45" s="12"/>
      <c r="Y45" s="12"/>
      <c r="Z45" s="12"/>
      <c r="AA45" s="13"/>
      <c r="AC45"/>
      <c r="AD45" s="2"/>
    </row>
    <row r="46" spans="9:30" ht="12.75" x14ac:dyDescent="0.2">
      <c r="I46" s="8"/>
      <c r="P46" s="8"/>
      <c r="Q46" s="8"/>
      <c r="R46" s="8"/>
      <c r="S46" s="8"/>
      <c r="T46" s="8"/>
      <c r="U46" s="8"/>
      <c r="V46" s="2"/>
      <c r="W46" s="2"/>
      <c r="X46" s="12"/>
      <c r="Y46" s="12"/>
      <c r="Z46" s="12"/>
      <c r="AA46" s="13"/>
      <c r="AC46"/>
      <c r="AD46" s="2"/>
    </row>
    <row r="47" spans="9:30" ht="12.75" x14ac:dyDescent="0.2">
      <c r="I47" s="8"/>
      <c r="P47" s="8"/>
      <c r="Q47" s="8"/>
      <c r="R47" s="8"/>
      <c r="S47" s="8"/>
      <c r="T47" s="8"/>
      <c r="U47" s="8"/>
      <c r="V47" s="2"/>
      <c r="W47" s="2"/>
      <c r="X47" s="12"/>
      <c r="Y47" s="12"/>
      <c r="Z47" s="12"/>
      <c r="AA47" s="13"/>
      <c r="AC47"/>
      <c r="AD47" s="2"/>
    </row>
    <row r="48" spans="9:30" ht="12.75" x14ac:dyDescent="0.2">
      <c r="I48" s="8"/>
      <c r="P48" s="8"/>
      <c r="Q48" s="8"/>
      <c r="R48" s="8"/>
      <c r="S48" s="8"/>
      <c r="T48" s="8"/>
      <c r="U48" s="8"/>
      <c r="V48" s="2"/>
      <c r="W48" s="2"/>
      <c r="X48" s="12"/>
      <c r="Y48" s="12"/>
      <c r="Z48" s="12"/>
      <c r="AA48" s="13"/>
      <c r="AC48"/>
      <c r="AD48" s="2"/>
    </row>
    <row r="49" spans="9:30" ht="12.75" x14ac:dyDescent="0.2">
      <c r="I49" s="8"/>
      <c r="P49" s="8"/>
      <c r="Q49" s="8"/>
      <c r="R49" s="8"/>
      <c r="S49" s="8"/>
      <c r="T49" s="8"/>
      <c r="U49" s="8"/>
      <c r="V49" s="2"/>
      <c r="W49" s="2"/>
      <c r="X49" s="12"/>
      <c r="Y49" s="12"/>
      <c r="Z49" s="12"/>
      <c r="AA49" s="13"/>
      <c r="AC49"/>
      <c r="AD49" s="2"/>
    </row>
    <row r="50" spans="9:30" ht="12.75" x14ac:dyDescent="0.2">
      <c r="I50" s="8"/>
      <c r="P50" s="8"/>
      <c r="Q50" s="8"/>
      <c r="R50" s="8"/>
      <c r="S50" s="8"/>
      <c r="T50" s="8"/>
      <c r="U50" s="8"/>
      <c r="V50" s="2"/>
      <c r="W50" s="2"/>
      <c r="X50" s="12"/>
      <c r="Y50" s="12"/>
      <c r="Z50" s="12"/>
      <c r="AA50" s="13"/>
      <c r="AC50"/>
      <c r="AD50" s="2"/>
    </row>
    <row r="51" spans="9:30" ht="12.75" x14ac:dyDescent="0.2">
      <c r="I51" s="8"/>
      <c r="P51" s="8"/>
      <c r="Q51" s="8"/>
      <c r="R51" s="8"/>
      <c r="S51" s="8"/>
      <c r="T51" s="8"/>
      <c r="U51" s="8"/>
      <c r="V51" s="2"/>
      <c r="W51" s="2"/>
      <c r="X51" s="12"/>
      <c r="Y51" s="12"/>
      <c r="Z51" s="12"/>
      <c r="AA51" s="13"/>
      <c r="AC51"/>
      <c r="AD51" s="2"/>
    </row>
    <row r="52" spans="9:30" ht="12.75" x14ac:dyDescent="0.2">
      <c r="I52" s="9"/>
      <c r="P52" s="9"/>
      <c r="Q52" s="8"/>
      <c r="R52" s="8"/>
      <c r="S52" s="8"/>
      <c r="T52" s="8"/>
      <c r="U52" s="8"/>
      <c r="V52" s="2"/>
      <c r="W52" s="2"/>
      <c r="X52" s="12"/>
      <c r="Y52" s="12"/>
      <c r="Z52" s="12"/>
      <c r="AA52" s="13"/>
      <c r="AC52"/>
      <c r="AD52" s="2"/>
    </row>
    <row r="53" spans="9:30" ht="12.75" x14ac:dyDescent="0.2">
      <c r="I53" s="9"/>
      <c r="P53" s="9"/>
      <c r="Q53" s="8"/>
      <c r="R53" s="8"/>
      <c r="S53" s="8"/>
      <c r="T53" s="8"/>
      <c r="U53" s="8"/>
      <c r="V53" s="2"/>
      <c r="W53" s="2"/>
      <c r="X53" s="12"/>
      <c r="Y53" s="12"/>
      <c r="Z53" s="12"/>
      <c r="AA53" s="13"/>
      <c r="AC53"/>
      <c r="AD53" s="2"/>
    </row>
    <row r="54" spans="9:30" ht="12.75" x14ac:dyDescent="0.2">
      <c r="I54" s="9"/>
      <c r="P54" s="9"/>
      <c r="Q54" s="9"/>
      <c r="R54" s="9"/>
      <c r="S54" s="9"/>
      <c r="T54" s="9"/>
      <c r="U54" s="9"/>
      <c r="V54" s="2"/>
      <c r="W54" s="2"/>
      <c r="X54" s="12"/>
      <c r="Y54" s="12"/>
      <c r="Z54" s="12"/>
      <c r="AA54" s="13"/>
      <c r="AC54"/>
      <c r="AD54" s="2"/>
    </row>
    <row r="55" spans="9:30" ht="12.75" x14ac:dyDescent="0.2">
      <c r="I55" s="9"/>
      <c r="P55" s="9"/>
      <c r="Q55" s="9"/>
      <c r="R55" s="9"/>
      <c r="S55" s="9"/>
      <c r="T55" s="9"/>
      <c r="U55" s="9"/>
      <c r="V55" s="2"/>
      <c r="W55" s="2"/>
      <c r="X55" s="12"/>
      <c r="Y55" s="12"/>
      <c r="Z55" s="12"/>
      <c r="AA55" s="13"/>
      <c r="AC55"/>
      <c r="AD55" s="2"/>
    </row>
    <row r="56" spans="9:30" ht="12.75" x14ac:dyDescent="0.2">
      <c r="I56" s="8"/>
      <c r="P56" s="8"/>
      <c r="Q56" s="8"/>
      <c r="R56" s="8"/>
      <c r="S56" s="8"/>
      <c r="T56" s="8"/>
      <c r="U56" s="8"/>
      <c r="V56" s="2"/>
      <c r="W56" s="2"/>
      <c r="X56" s="12"/>
      <c r="Y56" s="12"/>
      <c r="Z56" s="12"/>
      <c r="AA56" s="13"/>
      <c r="AC56"/>
      <c r="AD56" s="2"/>
    </row>
    <row r="57" spans="9:30" ht="12.75" x14ac:dyDescent="0.2">
      <c r="I57" s="8"/>
      <c r="P57" s="8"/>
      <c r="Q57" s="8"/>
      <c r="R57" s="8"/>
      <c r="S57" s="8"/>
      <c r="T57" s="8"/>
      <c r="U57" s="8"/>
      <c r="V57" s="2"/>
      <c r="W57" s="2"/>
      <c r="X57" s="12"/>
      <c r="Y57" s="12"/>
      <c r="Z57" s="12"/>
      <c r="AA57" s="13"/>
      <c r="AC57"/>
      <c r="AD57" s="2"/>
    </row>
    <row r="58" spans="9:30" ht="12.75" x14ac:dyDescent="0.2">
      <c r="I58" s="8"/>
      <c r="P58" s="8"/>
      <c r="Q58" s="8"/>
      <c r="R58" s="8"/>
      <c r="S58" s="8"/>
      <c r="T58" s="8"/>
      <c r="U58" s="8"/>
      <c r="V58" s="2"/>
      <c r="W58" s="2"/>
      <c r="X58" s="12"/>
      <c r="Y58" s="12"/>
      <c r="Z58" s="12"/>
      <c r="AA58" s="13"/>
      <c r="AC58"/>
      <c r="AD58" s="2"/>
    </row>
    <row r="59" spans="9:30" ht="12.75" x14ac:dyDescent="0.2">
      <c r="I59" s="10"/>
      <c r="P59" s="10"/>
      <c r="Q59" s="10"/>
      <c r="R59" s="10"/>
      <c r="S59" s="10"/>
      <c r="T59" s="10"/>
      <c r="U59" s="10"/>
      <c r="V59" s="2"/>
      <c r="W59" s="2"/>
      <c r="X59" s="12"/>
      <c r="Y59" s="12"/>
      <c r="Z59" s="12"/>
      <c r="AA59" s="13"/>
      <c r="AC59"/>
      <c r="AD59" s="2"/>
    </row>
    <row r="60" spans="9:30" ht="12.75" x14ac:dyDescent="0.2">
      <c r="V60" s="2"/>
      <c r="W60" s="2"/>
      <c r="X60" s="12"/>
      <c r="Y60" s="12"/>
      <c r="Z60" s="12"/>
      <c r="AA60" s="13"/>
      <c r="AC60"/>
      <c r="AD60" s="2"/>
    </row>
    <row r="61" spans="9:30" ht="12.75" x14ac:dyDescent="0.2">
      <c r="V61" s="2"/>
      <c r="W61" s="2"/>
      <c r="X61" s="12"/>
      <c r="Y61" s="12"/>
      <c r="Z61" s="12"/>
      <c r="AA61" s="13"/>
      <c r="AC61"/>
      <c r="AD61" s="2"/>
    </row>
    <row r="62" spans="9:30" ht="12.75" x14ac:dyDescent="0.2">
      <c r="V62" s="2"/>
      <c r="W62" s="2"/>
      <c r="X62" s="12"/>
      <c r="Y62" s="12"/>
      <c r="Z62" s="12"/>
      <c r="AA62" s="13"/>
      <c r="AC62"/>
      <c r="AD62" s="2"/>
    </row>
    <row r="63" spans="9:30" ht="12.75" x14ac:dyDescent="0.2">
      <c r="V63" s="2"/>
      <c r="W63" s="2"/>
      <c r="X63" s="12"/>
      <c r="Y63" s="12"/>
      <c r="Z63" s="12"/>
      <c r="AA63" s="13"/>
      <c r="AC63"/>
      <c r="AD63" s="2"/>
    </row>
    <row r="64" spans="9:30" ht="12.75" x14ac:dyDescent="0.2">
      <c r="V64" s="2"/>
      <c r="W64" s="2"/>
      <c r="X64" s="12"/>
      <c r="Y64" s="12"/>
      <c r="Z64" s="12"/>
      <c r="AA64" s="13"/>
      <c r="AC64"/>
      <c r="AD64" s="2"/>
    </row>
    <row r="65" spans="22:30" ht="12.75" x14ac:dyDescent="0.2">
      <c r="V65" s="2"/>
      <c r="W65" s="2"/>
      <c r="X65" s="12"/>
      <c r="Y65" s="12"/>
      <c r="Z65" s="12"/>
      <c r="AA65" s="13"/>
      <c r="AC65"/>
      <c r="AD65" s="2"/>
    </row>
    <row r="66" spans="22:30" ht="12.75" x14ac:dyDescent="0.2">
      <c r="V66" s="2"/>
      <c r="W66" s="2"/>
      <c r="X66" s="12"/>
      <c r="Y66" s="12"/>
      <c r="Z66" s="12"/>
      <c r="AA66" s="13"/>
      <c r="AC66"/>
      <c r="AD66" s="2"/>
    </row>
    <row r="67" spans="22:30" ht="12.75" x14ac:dyDescent="0.2">
      <c r="V67" s="2"/>
      <c r="W67" s="2"/>
      <c r="X67" s="12"/>
      <c r="Y67" s="12"/>
      <c r="Z67" s="12"/>
      <c r="AA67" s="13"/>
      <c r="AC67"/>
      <c r="AD67" s="2"/>
    </row>
    <row r="68" spans="22:30" ht="12.75" x14ac:dyDescent="0.2">
      <c r="V68" s="2"/>
      <c r="W68" s="2"/>
      <c r="X68" s="12"/>
      <c r="Y68" s="12"/>
      <c r="Z68" s="12"/>
      <c r="AA68" s="13"/>
      <c r="AC68"/>
      <c r="AD68" s="2"/>
    </row>
    <row r="69" spans="22:30" ht="12.75" x14ac:dyDescent="0.2">
      <c r="V69" s="2"/>
      <c r="W69" s="2"/>
      <c r="X69" s="12"/>
      <c r="Y69" s="12"/>
      <c r="Z69" s="12"/>
      <c r="AA69" s="13"/>
      <c r="AC69"/>
      <c r="AD69" s="2"/>
    </row>
    <row r="70" spans="22:30" ht="12.75" x14ac:dyDescent="0.2">
      <c r="V70" s="2"/>
      <c r="W70" s="2"/>
      <c r="X70" s="12"/>
      <c r="Y70" s="12"/>
      <c r="Z70" s="12"/>
      <c r="AA70" s="13"/>
      <c r="AC70"/>
      <c r="AD70" s="2"/>
    </row>
    <row r="71" spans="22:30" ht="12.75" x14ac:dyDescent="0.2">
      <c r="V71" s="2"/>
      <c r="W71" s="2"/>
      <c r="X71" s="12"/>
      <c r="Y71" s="12"/>
      <c r="Z71" s="12"/>
      <c r="AA71" s="13"/>
      <c r="AC71"/>
      <c r="AD71" s="2"/>
    </row>
    <row r="72" spans="22:30" ht="12.75" x14ac:dyDescent="0.2">
      <c r="V72" s="2"/>
      <c r="W72" s="2"/>
      <c r="X72" s="12"/>
      <c r="Y72" s="12"/>
      <c r="Z72" s="12"/>
      <c r="AA72" s="13"/>
      <c r="AC72"/>
      <c r="AD72" s="2"/>
    </row>
    <row r="73" spans="22:30" ht="12.75" x14ac:dyDescent="0.2">
      <c r="V73" s="2"/>
      <c r="W73" s="2"/>
      <c r="X73" s="12"/>
      <c r="Y73" s="12"/>
      <c r="Z73" s="12"/>
      <c r="AA73" s="13"/>
      <c r="AC73"/>
      <c r="AD73" s="2"/>
    </row>
    <row r="74" spans="22:30" ht="12.75" x14ac:dyDescent="0.2">
      <c r="V74" s="2"/>
      <c r="W74" s="2"/>
      <c r="X74" s="12"/>
      <c r="Y74" s="12"/>
      <c r="Z74" s="12"/>
      <c r="AA74" s="13"/>
      <c r="AC74"/>
      <c r="AD74" s="2"/>
    </row>
    <row r="75" spans="22:30" ht="12.75" x14ac:dyDescent="0.2">
      <c r="V75" s="2"/>
      <c r="W75" s="2"/>
      <c r="X75" s="12"/>
      <c r="Y75" s="12"/>
      <c r="Z75" s="12"/>
      <c r="AA75" s="13"/>
      <c r="AC75"/>
      <c r="AD75" s="2"/>
    </row>
    <row r="76" spans="22:30" ht="12.75" x14ac:dyDescent="0.2">
      <c r="V76" s="2"/>
      <c r="W76" s="2"/>
      <c r="X76" s="12"/>
      <c r="Y76" s="12"/>
      <c r="Z76" s="12"/>
      <c r="AA76" s="13"/>
      <c r="AC76"/>
      <c r="AD76" s="2"/>
    </row>
    <row r="77" spans="22:30" ht="12.75" x14ac:dyDescent="0.2">
      <c r="V77" s="2"/>
      <c r="W77" s="2"/>
      <c r="X77" s="12"/>
      <c r="Y77" s="12"/>
      <c r="Z77" s="12"/>
      <c r="AA77" s="13"/>
      <c r="AC77"/>
      <c r="AD77" s="2"/>
    </row>
    <row r="78" spans="22:30" ht="12.75" x14ac:dyDescent="0.2">
      <c r="V78" s="2"/>
      <c r="W78" s="2"/>
      <c r="X78" s="12"/>
      <c r="Y78" s="12"/>
      <c r="Z78" s="12"/>
      <c r="AA78" s="13"/>
      <c r="AC78"/>
      <c r="AD78" s="2"/>
    </row>
    <row r="79" spans="22:30" ht="12.75" x14ac:dyDescent="0.2">
      <c r="V79" s="2"/>
      <c r="W79" s="2"/>
      <c r="X79" s="12"/>
      <c r="Y79" s="12"/>
      <c r="Z79" s="12"/>
      <c r="AA79" s="13"/>
      <c r="AC79"/>
      <c r="AD79" s="2"/>
    </row>
    <row r="80" spans="22:30" ht="12.75" x14ac:dyDescent="0.2">
      <c r="V80" s="2"/>
      <c r="W80" s="2"/>
      <c r="X80" s="12"/>
      <c r="Y80" s="12"/>
      <c r="Z80" s="12"/>
      <c r="AA80" s="13"/>
      <c r="AC80"/>
      <c r="AD80" s="2"/>
    </row>
    <row r="81" spans="9:30" ht="12.75" x14ac:dyDescent="0.2">
      <c r="V81" s="2"/>
      <c r="W81" s="2"/>
      <c r="X81" s="12"/>
      <c r="Y81" s="12"/>
      <c r="Z81" s="12"/>
      <c r="AA81" s="13"/>
      <c r="AC81"/>
      <c r="AD81" s="2"/>
    </row>
    <row r="82" spans="9:30" ht="12.75" x14ac:dyDescent="0.2">
      <c r="V82" s="2"/>
      <c r="W82" s="2"/>
      <c r="X82" s="12"/>
      <c r="Y82" s="12"/>
      <c r="Z82" s="12"/>
      <c r="AA82" s="13"/>
      <c r="AC82"/>
      <c r="AD82" s="2"/>
    </row>
    <row r="83" spans="9:30" ht="12.75" x14ac:dyDescent="0.2">
      <c r="V83" s="2"/>
      <c r="W83" s="2"/>
      <c r="X83" s="12"/>
      <c r="Y83" s="12"/>
      <c r="Z83" s="12"/>
      <c r="AA83" s="13"/>
      <c r="AC83"/>
      <c r="AD83" s="2"/>
    </row>
    <row r="84" spans="9:30" ht="12.75" x14ac:dyDescent="0.2">
      <c r="V84" s="2"/>
      <c r="W84" s="2"/>
      <c r="X84" s="12"/>
      <c r="Y84" s="12"/>
      <c r="Z84" s="12"/>
      <c r="AA84" s="13"/>
      <c r="AC84"/>
      <c r="AD84" s="2"/>
    </row>
    <row r="85" spans="9:30" ht="12.75" x14ac:dyDescent="0.2">
      <c r="V85" s="2"/>
      <c r="W85" s="2"/>
      <c r="X85" s="12"/>
      <c r="Y85" s="12"/>
      <c r="Z85" s="12"/>
      <c r="AA85" s="13"/>
      <c r="AC85"/>
      <c r="AD85" s="2"/>
    </row>
    <row r="86" spans="9:30" ht="12.75" x14ac:dyDescent="0.2">
      <c r="V86" s="2"/>
      <c r="W86" s="2"/>
      <c r="X86" s="12"/>
      <c r="Y86" s="12"/>
      <c r="Z86" s="12"/>
      <c r="AA86" s="13"/>
      <c r="AC86"/>
      <c r="AD86" s="2"/>
    </row>
    <row r="87" spans="9:30" ht="12.75" x14ac:dyDescent="0.2">
      <c r="V87" s="2"/>
      <c r="W87" s="2"/>
      <c r="X87" s="12"/>
      <c r="Y87" s="12"/>
      <c r="Z87" s="12"/>
      <c r="AA87" s="13"/>
      <c r="AC87"/>
      <c r="AD87" s="2"/>
    </row>
    <row r="88" spans="9:30" ht="12.75" x14ac:dyDescent="0.2">
      <c r="V88" s="2"/>
      <c r="W88" s="2"/>
      <c r="X88" s="12"/>
      <c r="Y88" s="12"/>
      <c r="Z88" s="12"/>
      <c r="AA88" s="13"/>
      <c r="AC88"/>
      <c r="AD88" s="2"/>
    </row>
    <row r="89" spans="9:30" ht="12.75" x14ac:dyDescent="0.2">
      <c r="V89" s="2"/>
      <c r="W89" s="2"/>
      <c r="X89" s="12"/>
      <c r="Y89" s="12"/>
      <c r="Z89" s="12"/>
      <c r="AA89" s="13"/>
      <c r="AC89"/>
      <c r="AD89" s="2"/>
    </row>
    <row r="90" spans="9:30" ht="12.75" x14ac:dyDescent="0.2">
      <c r="V90" s="2"/>
      <c r="W90" s="2"/>
      <c r="X90" s="12"/>
      <c r="Y90" s="12"/>
      <c r="Z90" s="12"/>
      <c r="AA90" s="13"/>
      <c r="AC90"/>
      <c r="AD90" s="2"/>
    </row>
    <row r="91" spans="9:30" ht="12.75" x14ac:dyDescent="0.2">
      <c r="V91" s="2"/>
      <c r="W91" s="2"/>
      <c r="X91" s="12"/>
      <c r="Y91" s="12"/>
      <c r="Z91" s="12"/>
      <c r="AA91" s="13"/>
      <c r="AC91"/>
      <c r="AD91" s="2"/>
    </row>
    <row r="92" spans="9:30" ht="12.75" x14ac:dyDescent="0.2">
      <c r="V92" s="2"/>
      <c r="W92" s="2"/>
      <c r="X92" s="12"/>
      <c r="Y92" s="12"/>
      <c r="Z92" s="12"/>
      <c r="AA92" s="13"/>
      <c r="AC92"/>
      <c r="AD92" s="2"/>
    </row>
    <row r="93" spans="9:30" ht="12.75" x14ac:dyDescent="0.2">
      <c r="I93" s="2"/>
      <c r="P93" s="2"/>
      <c r="Q93" s="2"/>
      <c r="R93" s="2"/>
      <c r="S93" s="2"/>
      <c r="T93" s="2"/>
      <c r="U93" s="2"/>
      <c r="V93" s="2"/>
      <c r="W93" s="2"/>
      <c r="X93" s="12"/>
      <c r="Y93" s="12"/>
      <c r="Z93" s="12"/>
      <c r="AA93" s="13"/>
      <c r="AC93"/>
      <c r="AD93" s="2"/>
    </row>
    <row r="94" spans="9:30" ht="12.75" x14ac:dyDescent="0.2">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F24" sqref="F24"/>
    </sheetView>
  </sheetViews>
  <sheetFormatPr defaultColWidth="9.28515625" defaultRowHeight="12" x14ac:dyDescent="0.2"/>
  <cols>
    <col min="1" max="1" width="2.42578125" style="1" customWidth="1"/>
    <col min="2" max="2" width="2.5703125" style="1" customWidth="1"/>
    <col min="3" max="3" width="14.5703125" style="1" customWidth="1"/>
    <col min="4" max="4" width="10" style="1" bestFit="1" customWidth="1"/>
    <col min="5" max="5" width="10.7109375" style="1" bestFit="1" customWidth="1"/>
    <col min="6" max="6" width="10" style="1" bestFit="1" customWidth="1"/>
    <col min="7" max="8" width="10" style="1" customWidth="1"/>
    <col min="9" max="9" width="4.28515625" style="1" customWidth="1"/>
    <col min="10" max="15" width="8.7109375" style="1" customWidth="1"/>
    <col min="16" max="16" width="2.5703125" style="1" customWidth="1"/>
    <col min="17" max="17" width="18.28515625" style="1" customWidth="1"/>
    <col min="18" max="22" width="9.28515625" style="1"/>
    <col min="23" max="23" width="3.5703125" style="1" customWidth="1"/>
    <col min="24" max="24" width="15.7109375" style="11" bestFit="1" customWidth="1"/>
    <col min="25" max="26" width="6.5703125" style="11" bestFit="1" customWidth="1"/>
    <col min="27" max="27" width="7.7109375" style="11" bestFit="1" customWidth="1"/>
    <col min="28" max="28" width="8" style="11" bestFit="1" customWidth="1"/>
    <col min="29" max="16384" width="9.28515625" style="1"/>
  </cols>
  <sheetData>
    <row r="2" spans="2:31" x14ac:dyDescent="0.2">
      <c r="C2" s="60" t="s">
        <v>23</v>
      </c>
      <c r="D2" s="60"/>
      <c r="E2" s="60"/>
      <c r="F2" s="60"/>
      <c r="G2" s="60"/>
      <c r="H2" s="60"/>
    </row>
    <row r="3" spans="2:31" ht="29.25" customHeight="1" x14ac:dyDescent="0.2">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2.75" x14ac:dyDescent="0.2">
      <c r="C5" s="37" t="s">
        <v>9</v>
      </c>
      <c r="D5" s="36">
        <f>MAX(0,K5:K35)</f>
        <v>10626</v>
      </c>
      <c r="E5" s="36">
        <f t="shared" ref="E5:H5" si="0">MAX(0,L5:L35)</f>
        <v>18638.84893</v>
      </c>
      <c r="F5" s="36">
        <f t="shared" si="0"/>
        <v>13234</v>
      </c>
      <c r="G5" s="36">
        <f t="shared" si="0"/>
        <v>5459</v>
      </c>
      <c r="H5" s="36">
        <f t="shared" si="0"/>
        <v>9112</v>
      </c>
      <c r="I5" s="1">
        <v>1</v>
      </c>
      <c r="J5" s="38">
        <v>1</v>
      </c>
      <c r="K5" s="31">
        <v>10626</v>
      </c>
      <c r="L5" s="29">
        <v>18638.84893</v>
      </c>
      <c r="M5" s="29">
        <v>13234</v>
      </c>
      <c r="N5" s="29">
        <v>5459</v>
      </c>
      <c r="O5" s="30">
        <v>9112</v>
      </c>
      <c r="AC5"/>
      <c r="AD5" s="2"/>
      <c r="AE5" s="4"/>
    </row>
    <row r="6" spans="2:31" ht="12.75" x14ac:dyDescent="0.2">
      <c r="C6" s="37" t="s">
        <v>10</v>
      </c>
      <c r="D6" s="36">
        <f>MAX(0,-MIN(K5:K35))</f>
        <v>40175</v>
      </c>
      <c r="E6" s="36">
        <f>MAX(0,-MIN(L5:L35))</f>
        <v>0</v>
      </c>
      <c r="F6" s="36">
        <f>MAX(0,-MIN(M5:M35))</f>
        <v>6929</v>
      </c>
      <c r="G6" s="36">
        <f>MAX(0,-MIN(N5:N35))</f>
        <v>12659</v>
      </c>
      <c r="H6" s="36">
        <f>MAX(0,-MIN(O5:O35))</f>
        <v>5197</v>
      </c>
      <c r="I6" s="1">
        <v>2</v>
      </c>
      <c r="J6" s="39">
        <v>1</v>
      </c>
      <c r="K6" s="31">
        <v>5149</v>
      </c>
      <c r="L6" s="15">
        <v>12164.20311</v>
      </c>
      <c r="M6" s="15">
        <v>9000</v>
      </c>
      <c r="N6" s="15">
        <v>130</v>
      </c>
      <c r="O6" s="32">
        <v>2612</v>
      </c>
      <c r="AC6"/>
      <c r="AD6" s="2"/>
    </row>
    <row r="7" spans="2:31" ht="12.75" x14ac:dyDescent="0.2">
      <c r="I7" s="1">
        <v>3</v>
      </c>
      <c r="J7" s="39">
        <v>1</v>
      </c>
      <c r="K7" s="31">
        <v>3261</v>
      </c>
      <c r="L7" s="15">
        <v>11289.170599999999</v>
      </c>
      <c r="M7" s="15">
        <v>6811</v>
      </c>
      <c r="N7" s="15">
        <v>122</v>
      </c>
      <c r="O7" s="32">
        <v>1946</v>
      </c>
      <c r="W7" s="2"/>
      <c r="AC7"/>
      <c r="AD7" s="2"/>
    </row>
    <row r="8" spans="2:31" ht="12.75" x14ac:dyDescent="0.2">
      <c r="I8" s="1">
        <v>4</v>
      </c>
      <c r="J8" s="39">
        <v>1</v>
      </c>
      <c r="K8" s="31">
        <v>1634</v>
      </c>
      <c r="L8" s="15">
        <v>10667.84967</v>
      </c>
      <c r="M8" s="15">
        <v>5318</v>
      </c>
      <c r="N8" s="15">
        <v>114</v>
      </c>
      <c r="O8" s="32">
        <v>1554</v>
      </c>
      <c r="W8" s="2"/>
      <c r="AC8"/>
      <c r="AD8" s="2"/>
    </row>
    <row r="9" spans="2:31" ht="12.75" x14ac:dyDescent="0.2">
      <c r="I9" s="1">
        <v>5</v>
      </c>
      <c r="J9" s="39">
        <v>1</v>
      </c>
      <c r="K9" s="31">
        <v>-530</v>
      </c>
      <c r="L9" s="15">
        <v>9810.2830699999995</v>
      </c>
      <c r="M9" s="15">
        <v>4863</v>
      </c>
      <c r="N9" s="15">
        <v>99</v>
      </c>
      <c r="O9" s="32">
        <v>1381</v>
      </c>
      <c r="W9" s="2"/>
      <c r="AC9"/>
      <c r="AD9" s="2"/>
    </row>
    <row r="10" spans="2:31" ht="12.75" x14ac:dyDescent="0.2">
      <c r="I10" s="1">
        <v>6</v>
      </c>
      <c r="J10" s="39">
        <v>1</v>
      </c>
      <c r="K10" s="31">
        <v>-987</v>
      </c>
      <c r="L10" s="15">
        <v>9119.0355400000008</v>
      </c>
      <c r="M10" s="15">
        <v>3997</v>
      </c>
      <c r="N10" s="15">
        <v>81</v>
      </c>
      <c r="O10" s="32">
        <v>1263</v>
      </c>
      <c r="W10" s="2"/>
      <c r="AC10"/>
      <c r="AD10" s="2"/>
    </row>
    <row r="11" spans="2:31" ht="12.75" customHeight="1" x14ac:dyDescent="0.2">
      <c r="C11" s="60" t="s">
        <v>11</v>
      </c>
      <c r="D11" s="60"/>
      <c r="E11" s="60"/>
      <c r="F11" s="60"/>
      <c r="G11" s="60"/>
      <c r="H11" s="60"/>
      <c r="I11" s="1">
        <v>7</v>
      </c>
      <c r="J11" s="39">
        <v>1</v>
      </c>
      <c r="K11" s="31">
        <v>-2517</v>
      </c>
      <c r="L11" s="15">
        <v>8654.2269099999994</v>
      </c>
      <c r="M11" s="15">
        <v>3332</v>
      </c>
      <c r="N11" s="15">
        <v>75</v>
      </c>
      <c r="O11" s="32">
        <v>1167</v>
      </c>
      <c r="W11" s="2"/>
      <c r="AC11"/>
      <c r="AD11" s="2"/>
    </row>
    <row r="12" spans="2:31" ht="12.75" customHeight="1" x14ac:dyDescent="0.2">
      <c r="C12" s="60"/>
      <c r="D12" s="60"/>
      <c r="E12" s="60"/>
      <c r="F12" s="60"/>
      <c r="G12" s="60"/>
      <c r="H12" s="60"/>
      <c r="I12" s="1">
        <v>8</v>
      </c>
      <c r="J12" s="39">
        <v>1</v>
      </c>
      <c r="K12" s="31">
        <v>-3566</v>
      </c>
      <c r="L12" s="15">
        <v>8215.0756700000002</v>
      </c>
      <c r="M12" s="15">
        <v>2787</v>
      </c>
      <c r="N12" s="15">
        <v>69</v>
      </c>
      <c r="O12" s="32">
        <v>1038</v>
      </c>
      <c r="W12" s="2"/>
      <c r="AC12"/>
      <c r="AD12" s="2"/>
    </row>
    <row r="13" spans="2:31" ht="12.75" x14ac:dyDescent="0.2">
      <c r="C13" s="3"/>
      <c r="D13" s="61" t="s">
        <v>12</v>
      </c>
      <c r="E13" s="62"/>
      <c r="F13" s="62"/>
      <c r="G13" s="62"/>
      <c r="H13" s="62"/>
      <c r="I13" s="1">
        <v>9</v>
      </c>
      <c r="J13" s="39">
        <v>1</v>
      </c>
      <c r="K13" s="31">
        <v>-4590</v>
      </c>
      <c r="L13" s="15">
        <v>7726.1615599999996</v>
      </c>
      <c r="M13" s="15">
        <v>2393</v>
      </c>
      <c r="N13" s="15">
        <v>65</v>
      </c>
      <c r="O13" s="32">
        <v>932</v>
      </c>
      <c r="W13" s="2"/>
      <c r="AC13"/>
      <c r="AD13" s="2"/>
    </row>
    <row r="14" spans="2:31" ht="12.75" customHeight="1" x14ac:dyDescent="0.2">
      <c r="C14" s="16"/>
      <c r="D14" s="46" t="s">
        <v>3</v>
      </c>
      <c r="E14" s="47" t="s">
        <v>4</v>
      </c>
      <c r="F14" s="47" t="s">
        <v>5</v>
      </c>
      <c r="G14" s="47" t="s">
        <v>6</v>
      </c>
      <c r="H14" s="48" t="s">
        <v>7</v>
      </c>
      <c r="I14" s="1">
        <v>10</v>
      </c>
      <c r="J14" s="39">
        <v>1</v>
      </c>
      <c r="K14" s="31">
        <v>-5151</v>
      </c>
      <c r="L14" s="15">
        <v>7537.4391699999996</v>
      </c>
      <c r="M14" s="15">
        <v>1873</v>
      </c>
      <c r="N14" s="15">
        <v>59</v>
      </c>
      <c r="O14" s="32">
        <v>699</v>
      </c>
      <c r="W14" s="2"/>
      <c r="AC14"/>
      <c r="AD14" s="2"/>
    </row>
    <row r="15" spans="2:31" ht="12.75" customHeight="1" x14ac:dyDescent="0.2">
      <c r="C15" s="53" t="s">
        <v>13</v>
      </c>
      <c r="D15" s="28">
        <f>MAX(K5:K35)</f>
        <v>10626</v>
      </c>
      <c r="E15" s="29">
        <f t="shared" ref="E15:H15" si="1">MAX(L5:L35)</f>
        <v>18638.84893</v>
      </c>
      <c r="F15" s="29">
        <f t="shared" si="1"/>
        <v>13234</v>
      </c>
      <c r="G15" s="29">
        <f t="shared" si="1"/>
        <v>5459</v>
      </c>
      <c r="H15" s="30">
        <f t="shared" si="1"/>
        <v>9112</v>
      </c>
      <c r="I15" s="1">
        <v>11</v>
      </c>
      <c r="J15" s="39">
        <v>1</v>
      </c>
      <c r="K15" s="31">
        <v>-5955</v>
      </c>
      <c r="L15" s="15">
        <v>7238.0709399999996</v>
      </c>
      <c r="M15" s="15">
        <v>1611</v>
      </c>
      <c r="N15" s="15">
        <v>40</v>
      </c>
      <c r="O15" s="32">
        <v>546</v>
      </c>
      <c r="W15" s="6"/>
      <c r="AC15"/>
      <c r="AD15" s="2"/>
    </row>
    <row r="16" spans="2:31" ht="12.75" x14ac:dyDescent="0.2">
      <c r="C16" s="54">
        <v>0.95</v>
      </c>
      <c r="D16" s="31">
        <f>PERCENTILE(K5:K35, 0.95)</f>
        <v>4205</v>
      </c>
      <c r="E16" s="15">
        <f t="shared" ref="E16:H16" si="2">PERCENTILE(L5:L35, 0.95)</f>
        <v>11726.686855</v>
      </c>
      <c r="F16" s="15">
        <f t="shared" si="2"/>
        <v>7905.5</v>
      </c>
      <c r="G16" s="15">
        <f t="shared" si="2"/>
        <v>126</v>
      </c>
      <c r="H16" s="32">
        <f t="shared" si="2"/>
        <v>2279</v>
      </c>
      <c r="I16" s="1">
        <v>12</v>
      </c>
      <c r="J16" s="39">
        <v>1</v>
      </c>
      <c r="K16" s="31">
        <v>-6309</v>
      </c>
      <c r="L16" s="15">
        <v>7134.7079599999997</v>
      </c>
      <c r="M16" s="15">
        <v>1269</v>
      </c>
      <c r="N16" s="15">
        <v>25</v>
      </c>
      <c r="O16" s="32">
        <v>490</v>
      </c>
      <c r="W16" s="6"/>
      <c r="AC16"/>
      <c r="AD16" s="2"/>
    </row>
    <row r="17" spans="3:30" ht="12.75" x14ac:dyDescent="0.2">
      <c r="C17" s="55">
        <v>0.75</v>
      </c>
      <c r="D17" s="31">
        <f>PERCENTILE(K5:K35, 0.75)</f>
        <v>-4078</v>
      </c>
      <c r="E17" s="15">
        <f t="shared" ref="E17:H17" si="3">PERCENTILE(L5:L35, 0.75)</f>
        <v>7970.6186149999994</v>
      </c>
      <c r="F17" s="15">
        <f t="shared" si="3"/>
        <v>2590</v>
      </c>
      <c r="G17" s="15">
        <f t="shared" si="3"/>
        <v>67</v>
      </c>
      <c r="H17" s="32">
        <f t="shared" si="3"/>
        <v>985</v>
      </c>
      <c r="I17" s="1">
        <v>13</v>
      </c>
      <c r="J17" s="39">
        <v>1</v>
      </c>
      <c r="K17" s="31">
        <v>-6972</v>
      </c>
      <c r="L17" s="15">
        <v>7008.9421499999999</v>
      </c>
      <c r="M17" s="15">
        <v>921</v>
      </c>
      <c r="N17" s="15">
        <v>1</v>
      </c>
      <c r="O17" s="32">
        <v>349</v>
      </c>
      <c r="W17" s="2"/>
      <c r="AC17"/>
      <c r="AD17" s="2"/>
    </row>
    <row r="18" spans="3:30" ht="12.75" x14ac:dyDescent="0.2">
      <c r="C18" s="55">
        <v>0.5</v>
      </c>
      <c r="D18" s="31">
        <f>PERCENTILE(K5:K35, 0.5)</f>
        <v>-8433</v>
      </c>
      <c r="E18" s="15">
        <f t="shared" ref="E18:H18" si="4">PERCENTILE(L5:L35, 0.5)</f>
        <v>6622.9642199999998</v>
      </c>
      <c r="F18" s="15">
        <f t="shared" si="4"/>
        <v>-210</v>
      </c>
      <c r="G18" s="15">
        <f t="shared" si="4"/>
        <v>-91</v>
      </c>
      <c r="H18" s="32">
        <f t="shared" si="4"/>
        <v>-135</v>
      </c>
      <c r="I18" s="1">
        <v>14</v>
      </c>
      <c r="J18" s="39">
        <v>1</v>
      </c>
      <c r="K18" s="31">
        <v>-7874</v>
      </c>
      <c r="L18" s="15">
        <v>6835.1967000000004</v>
      </c>
      <c r="M18" s="15">
        <v>669</v>
      </c>
      <c r="N18" s="15">
        <v>-28</v>
      </c>
      <c r="O18" s="32">
        <v>206</v>
      </c>
      <c r="W18" s="2"/>
      <c r="AC18"/>
      <c r="AD18" s="2"/>
    </row>
    <row r="19" spans="3:30" ht="12.75" x14ac:dyDescent="0.2">
      <c r="C19" s="55">
        <v>0.25</v>
      </c>
      <c r="D19" s="31">
        <f>PERCENTILE(K5:K35, 0.25)</f>
        <v>-15944.5</v>
      </c>
      <c r="E19" s="15">
        <f t="shared" ref="E19:H19" si="5">PERCENTILE(L5:L35, 0.25)</f>
        <v>5508.3808150000004</v>
      </c>
      <c r="F19" s="15">
        <f t="shared" si="5"/>
        <v>-2354</v>
      </c>
      <c r="G19" s="15">
        <f t="shared" si="5"/>
        <v>-2007</v>
      </c>
      <c r="H19" s="32">
        <f t="shared" si="5"/>
        <v>-1354.5</v>
      </c>
      <c r="I19" s="1">
        <v>15</v>
      </c>
      <c r="J19" s="39">
        <v>1</v>
      </c>
      <c r="K19" s="31">
        <v>-8222</v>
      </c>
      <c r="L19" s="15">
        <v>6724.4131399999997</v>
      </c>
      <c r="M19" s="15">
        <v>146</v>
      </c>
      <c r="N19" s="15">
        <v>-48</v>
      </c>
      <c r="O19" s="32">
        <v>79</v>
      </c>
      <c r="P19" s="3"/>
      <c r="W19" s="2"/>
      <c r="AC19"/>
      <c r="AD19" s="2"/>
    </row>
    <row r="20" spans="3:30" ht="12.75" x14ac:dyDescent="0.2">
      <c r="C20" s="54">
        <v>0.05</v>
      </c>
      <c r="D20" s="31">
        <f>PERCENTILE(K5:K35, 0.05)</f>
        <v>-26559</v>
      </c>
      <c r="E20" s="15">
        <f t="shared" ref="E20:H20" si="6">PERCENTILE(L5:L35, 0.05)</f>
        <v>4701.966085</v>
      </c>
      <c r="F20" s="15">
        <f t="shared" si="6"/>
        <v>-5022</v>
      </c>
      <c r="G20" s="15">
        <f t="shared" si="6"/>
        <v>-5120</v>
      </c>
      <c r="H20" s="32">
        <f t="shared" si="6"/>
        <v>-3173</v>
      </c>
      <c r="I20" s="1">
        <v>16</v>
      </c>
      <c r="J20" s="39">
        <v>1</v>
      </c>
      <c r="K20" s="31">
        <v>-8433</v>
      </c>
      <c r="L20" s="15">
        <v>6622.9642199999998</v>
      </c>
      <c r="M20" s="15">
        <v>-210</v>
      </c>
      <c r="N20" s="15">
        <v>-91</v>
      </c>
      <c r="O20" s="32">
        <v>-135</v>
      </c>
      <c r="P20" s="3"/>
      <c r="W20" s="2"/>
      <c r="AC20"/>
      <c r="AD20" s="2"/>
    </row>
    <row r="21" spans="3:30" ht="12.75" x14ac:dyDescent="0.2">
      <c r="C21" s="56" t="s">
        <v>14</v>
      </c>
      <c r="D21" s="33">
        <f>MIN(K5:K35)</f>
        <v>-40175</v>
      </c>
      <c r="E21" s="20">
        <f t="shared" ref="E21:H21" si="7">MIN(L5:L35)</f>
        <v>3806.4922499999998</v>
      </c>
      <c r="F21" s="20">
        <f t="shared" si="7"/>
        <v>-6929</v>
      </c>
      <c r="G21" s="20">
        <f t="shared" si="7"/>
        <v>-12659</v>
      </c>
      <c r="H21" s="34">
        <f t="shared" si="7"/>
        <v>-5197</v>
      </c>
      <c r="I21" s="1">
        <v>17</v>
      </c>
      <c r="J21" s="39">
        <v>1</v>
      </c>
      <c r="K21" s="31">
        <v>-9883</v>
      </c>
      <c r="L21" s="15">
        <v>6385.7537899999998</v>
      </c>
      <c r="M21" s="15">
        <v>-315</v>
      </c>
      <c r="N21" s="15">
        <v>-274</v>
      </c>
      <c r="O21" s="32">
        <v>-297</v>
      </c>
      <c r="P21" s="3"/>
      <c r="W21" s="2"/>
      <c r="AC21"/>
      <c r="AD21" s="2"/>
    </row>
    <row r="22" spans="3:30" ht="12.75" x14ac:dyDescent="0.2">
      <c r="C22" s="57" t="s">
        <v>15</v>
      </c>
      <c r="D22" s="28">
        <f>AVERAGE(K5:K35)</f>
        <v>-10134.193548387097</v>
      </c>
      <c r="E22" s="29">
        <f>AVERAGE(L5:L35)</f>
        <v>7301.7221661290341</v>
      </c>
      <c r="F22" s="29">
        <f>AVERAGE(M5:M35)</f>
        <v>511.48387096774195</v>
      </c>
      <c r="G22" s="29">
        <f>AVERAGE(N5:N35)</f>
        <v>-1251.258064516129</v>
      </c>
      <c r="H22" s="30">
        <f>AVERAGE(O5:O35)</f>
        <v>-96.645161290322577</v>
      </c>
      <c r="I22" s="1">
        <v>18</v>
      </c>
      <c r="J22" s="39">
        <v>1</v>
      </c>
      <c r="K22" s="31">
        <v>-11368</v>
      </c>
      <c r="L22" s="15">
        <v>6141.34087</v>
      </c>
      <c r="M22" s="15">
        <v>-539</v>
      </c>
      <c r="N22" s="15">
        <v>-408</v>
      </c>
      <c r="O22" s="32">
        <v>-453</v>
      </c>
      <c r="P22" s="3"/>
      <c r="W22" s="2"/>
      <c r="AC22"/>
      <c r="AD22" s="2"/>
    </row>
    <row r="23" spans="3:30" ht="12.75" x14ac:dyDescent="0.2">
      <c r="C23" s="21" t="s">
        <v>16</v>
      </c>
      <c r="D23" s="31">
        <f>STDEV(K5:K35)</f>
        <v>10407.890690623004</v>
      </c>
      <c r="E23" s="15">
        <f>STDEV(L5:L35)</f>
        <v>2907.6935337829759</v>
      </c>
      <c r="F23" s="15">
        <f>STDEV(M5:M35)</f>
        <v>4332.4653402804252</v>
      </c>
      <c r="G23" s="15">
        <f>STDEV(N5:N35)</f>
        <v>2893.7563127964772</v>
      </c>
      <c r="H23" s="32">
        <f>STDEV(O5:O35)</f>
        <v>2407.7336168879797</v>
      </c>
      <c r="I23" s="1">
        <v>19</v>
      </c>
      <c r="J23" s="39">
        <v>1</v>
      </c>
      <c r="K23" s="31">
        <v>-11801</v>
      </c>
      <c r="L23" s="15">
        <v>6032.8999899999999</v>
      </c>
      <c r="M23" s="15">
        <v>-854</v>
      </c>
      <c r="N23" s="15">
        <v>-594</v>
      </c>
      <c r="O23" s="32">
        <v>-611</v>
      </c>
      <c r="P23" s="3"/>
      <c r="Q23" s="41"/>
      <c r="R23" s="3"/>
      <c r="S23" s="3"/>
      <c r="T23" s="3"/>
      <c r="U23" s="3"/>
      <c r="W23" s="2"/>
      <c r="X23" s="12"/>
      <c r="Y23" s="12"/>
      <c r="Z23" s="12"/>
      <c r="AA23" s="13"/>
      <c r="AC23"/>
      <c r="AD23" s="2"/>
    </row>
    <row r="24" spans="3:30" ht="12.75" customHeight="1" x14ac:dyDescent="0.2">
      <c r="C24" s="22" t="s">
        <v>17</v>
      </c>
      <c r="D24" s="49">
        <f>COUNTIF(K$5:K$35,"&gt;=0")/COUNTA(K$5:K$35)</f>
        <v>0.12903225806451613</v>
      </c>
      <c r="E24" s="42">
        <f>COUNTIF(L$5:L$35,"&gt;=0")/COUNTA(L$5:L$35)</f>
        <v>1</v>
      </c>
      <c r="F24" s="42">
        <f>COUNTIF(M$5:M$35,"&gt;=0")/COUNTA(M$5:M$35)</f>
        <v>0.4838709677419355</v>
      </c>
      <c r="G24" s="42">
        <f>COUNTIF(N$5:N$35,"&gt;=0")/COUNTA(N$5:N$35)</f>
        <v>0.41935483870967744</v>
      </c>
      <c r="H24" s="43">
        <f t="shared" ref="H24" si="8">COUNTIF(O$5:O$35,"&gt;=0")/COUNTA(O$5:O$35)</f>
        <v>0.4838709677419355</v>
      </c>
      <c r="I24" s="1">
        <v>20</v>
      </c>
      <c r="J24" s="39">
        <v>1</v>
      </c>
      <c r="K24" s="31">
        <v>-12312</v>
      </c>
      <c r="L24" s="15">
        <v>5938.4617699999999</v>
      </c>
      <c r="M24" s="15">
        <v>-1405</v>
      </c>
      <c r="N24" s="15">
        <v>-999</v>
      </c>
      <c r="O24" s="32">
        <v>-759</v>
      </c>
      <c r="P24" s="3"/>
      <c r="Q24" s="60" t="s">
        <v>21</v>
      </c>
      <c r="R24" s="60"/>
      <c r="S24" s="60"/>
      <c r="T24" s="60"/>
      <c r="U24" s="60"/>
      <c r="V24" s="60"/>
      <c r="W24" s="60"/>
      <c r="X24" s="12"/>
      <c r="Y24" s="12"/>
      <c r="Z24" s="12"/>
      <c r="AA24" s="13"/>
      <c r="AC24"/>
      <c r="AD24" s="2"/>
    </row>
    <row r="25" spans="3:30" ht="12.75" customHeight="1" x14ac:dyDescent="0.2">
      <c r="C25" s="23" t="s">
        <v>19</v>
      </c>
      <c r="D25" s="50">
        <f>1-D24</f>
        <v>0.87096774193548387</v>
      </c>
      <c r="E25" s="44">
        <f>1-E24</f>
        <v>0</v>
      </c>
      <c r="F25" s="44">
        <f>1-F24</f>
        <v>0.5161290322580645</v>
      </c>
      <c r="G25" s="44">
        <f>1-G24</f>
        <v>0.58064516129032251</v>
      </c>
      <c r="H25" s="45">
        <f>1-H24</f>
        <v>0.5161290322580645</v>
      </c>
      <c r="I25" s="1">
        <v>21</v>
      </c>
      <c r="J25" s="39">
        <v>1</v>
      </c>
      <c r="K25" s="31">
        <v>-12714</v>
      </c>
      <c r="L25" s="15">
        <v>5794.10682</v>
      </c>
      <c r="M25" s="15">
        <v>-1754</v>
      </c>
      <c r="N25" s="15">
        <v>-1225</v>
      </c>
      <c r="O25" s="32">
        <v>-879</v>
      </c>
      <c r="P25" s="3"/>
      <c r="Q25" s="60"/>
      <c r="R25" s="60"/>
      <c r="S25" s="60"/>
      <c r="T25" s="60"/>
      <c r="U25" s="60"/>
      <c r="V25" s="60"/>
      <c r="W25" s="60"/>
      <c r="X25" s="12"/>
      <c r="Y25" s="12"/>
      <c r="Z25" s="12"/>
      <c r="AA25" s="13"/>
      <c r="AC25"/>
      <c r="AD25" s="2"/>
    </row>
    <row r="26" spans="3:30" ht="12.75" x14ac:dyDescent="0.2">
      <c r="C26" s="51" t="s">
        <v>20</v>
      </c>
      <c r="D26" s="52">
        <f>MEDIAN(K5:K35)</f>
        <v>-8433</v>
      </c>
      <c r="E26" s="52">
        <f>MEDIAN(L5:L35)</f>
        <v>6622.9642199999998</v>
      </c>
      <c r="F26" s="52">
        <f>MEDIAN(M5:M35)</f>
        <v>-210</v>
      </c>
      <c r="G26" s="52">
        <f>MEDIAN(N5:N35)</f>
        <v>-91</v>
      </c>
      <c r="H26" s="52">
        <f>MEDIAN(O5:O35)</f>
        <v>-135</v>
      </c>
      <c r="I26" s="1">
        <v>22</v>
      </c>
      <c r="J26" s="39">
        <v>1</v>
      </c>
      <c r="K26" s="31">
        <v>-13894</v>
      </c>
      <c r="L26" s="15">
        <v>5639.3129099999996</v>
      </c>
      <c r="M26" s="15">
        <v>-1998</v>
      </c>
      <c r="N26" s="15">
        <v>-1597</v>
      </c>
      <c r="O26" s="32">
        <v>-1058</v>
      </c>
      <c r="P26" s="3"/>
      <c r="Q26" s="3"/>
      <c r="R26" s="3"/>
      <c r="S26" s="3"/>
      <c r="T26" s="3"/>
      <c r="U26" s="3"/>
      <c r="V26" s="2"/>
      <c r="W26" s="2"/>
      <c r="X26" s="12"/>
      <c r="Y26" s="12"/>
      <c r="Z26" s="12"/>
      <c r="AA26" s="13"/>
      <c r="AC26"/>
      <c r="AD26" s="2"/>
    </row>
    <row r="27" spans="3:30" ht="12.75" x14ac:dyDescent="0.2">
      <c r="I27" s="1">
        <v>23</v>
      </c>
      <c r="J27" s="39">
        <v>1</v>
      </c>
      <c r="K27" s="31">
        <v>-15484</v>
      </c>
      <c r="L27" s="15">
        <v>5583.3199000000004</v>
      </c>
      <c r="M27" s="15">
        <v>-2252</v>
      </c>
      <c r="N27" s="15">
        <v>-1928</v>
      </c>
      <c r="O27" s="32">
        <v>-1204</v>
      </c>
      <c r="P27" s="3"/>
      <c r="Q27" s="3"/>
      <c r="R27" s="3"/>
      <c r="S27" s="3"/>
      <c r="T27" s="3"/>
      <c r="U27" s="3"/>
      <c r="V27" s="2"/>
      <c r="W27" s="2"/>
      <c r="X27" s="12"/>
      <c r="Y27" s="12"/>
      <c r="Z27" s="12"/>
      <c r="AA27" s="13"/>
      <c r="AC27"/>
      <c r="AD27" s="2"/>
    </row>
    <row r="28" spans="3:30" ht="12.75" x14ac:dyDescent="0.2">
      <c r="I28" s="1">
        <v>24</v>
      </c>
      <c r="J28" s="39">
        <v>1</v>
      </c>
      <c r="K28" s="31">
        <v>-16405</v>
      </c>
      <c r="L28" s="15">
        <v>5433.4417299999996</v>
      </c>
      <c r="M28" s="15">
        <v>-2456</v>
      </c>
      <c r="N28" s="15">
        <v>-2086</v>
      </c>
      <c r="O28" s="32">
        <v>-1505</v>
      </c>
      <c r="P28" s="3"/>
      <c r="X28" s="12"/>
      <c r="Y28" s="12"/>
      <c r="Z28" s="12"/>
      <c r="AA28" s="13"/>
      <c r="AC28"/>
      <c r="AD28" s="2"/>
    </row>
    <row r="29" spans="3:30" ht="12.75" x14ac:dyDescent="0.2">
      <c r="I29" s="1">
        <v>25</v>
      </c>
      <c r="J29" s="39">
        <v>1</v>
      </c>
      <c r="K29" s="31">
        <v>-17631</v>
      </c>
      <c r="L29" s="15">
        <v>5392.7992999999997</v>
      </c>
      <c r="M29" s="15">
        <v>-2855</v>
      </c>
      <c r="N29" s="15">
        <v>-2593</v>
      </c>
      <c r="O29" s="32">
        <v>-1586</v>
      </c>
      <c r="P29" s="3"/>
      <c r="Q29" s="3"/>
      <c r="R29" s="3"/>
      <c r="S29" s="3"/>
      <c r="T29" s="3"/>
      <c r="U29" s="3"/>
      <c r="V29" s="2"/>
      <c r="W29" s="2"/>
      <c r="X29" s="12"/>
      <c r="Y29" s="12"/>
      <c r="Z29" s="12"/>
      <c r="AA29" s="13"/>
      <c r="AC29"/>
      <c r="AD29" s="2"/>
    </row>
    <row r="30" spans="3:30" ht="12.75" x14ac:dyDescent="0.2">
      <c r="I30" s="1">
        <v>26</v>
      </c>
      <c r="J30" s="39">
        <v>1</v>
      </c>
      <c r="K30" s="31">
        <v>-18323</v>
      </c>
      <c r="L30" s="15">
        <v>5262.5969299999997</v>
      </c>
      <c r="M30" s="15">
        <v>-3125</v>
      </c>
      <c r="N30" s="15">
        <v>-2923</v>
      </c>
      <c r="O30" s="32">
        <v>-1835</v>
      </c>
      <c r="P30" s="3"/>
      <c r="Q30" s="3"/>
      <c r="R30" s="3"/>
      <c r="S30" s="3"/>
      <c r="T30" s="3"/>
      <c r="U30" s="3"/>
      <c r="V30" s="2"/>
      <c r="W30" s="2"/>
      <c r="X30" s="12"/>
      <c r="Y30" s="12"/>
      <c r="Z30" s="12"/>
      <c r="AA30" s="13"/>
      <c r="AC30"/>
      <c r="AD30" s="2"/>
    </row>
    <row r="31" spans="3:30" ht="12.75" x14ac:dyDescent="0.2">
      <c r="I31" s="1">
        <v>27</v>
      </c>
      <c r="J31" s="39">
        <v>1</v>
      </c>
      <c r="K31" s="31">
        <v>-19517</v>
      </c>
      <c r="L31" s="15">
        <v>5189.3892500000002</v>
      </c>
      <c r="M31" s="15">
        <v>-3548</v>
      </c>
      <c r="N31" s="15">
        <v>-3280</v>
      </c>
      <c r="O31" s="32">
        <v>-2070</v>
      </c>
      <c r="P31" s="3"/>
      <c r="Q31" s="3"/>
      <c r="R31" s="3"/>
      <c r="S31" s="3"/>
      <c r="T31" s="3"/>
      <c r="U31" s="3"/>
      <c r="V31" s="2"/>
      <c r="W31" s="2"/>
      <c r="X31" s="12"/>
      <c r="Y31" s="12"/>
      <c r="Z31" s="12"/>
      <c r="AA31" s="13"/>
      <c r="AC31"/>
      <c r="AD31" s="2"/>
    </row>
    <row r="32" spans="3:30" ht="12.75" x14ac:dyDescent="0.2">
      <c r="I32" s="1">
        <v>28</v>
      </c>
      <c r="J32" s="39">
        <v>1</v>
      </c>
      <c r="K32" s="31">
        <v>-21099</v>
      </c>
      <c r="L32" s="15">
        <v>4962.9501300000002</v>
      </c>
      <c r="M32" s="15">
        <v>-4084</v>
      </c>
      <c r="N32" s="15">
        <v>-4155</v>
      </c>
      <c r="O32" s="32">
        <v>-2435</v>
      </c>
      <c r="P32" s="3"/>
      <c r="Q32" s="3"/>
      <c r="R32" s="3"/>
      <c r="S32" s="3"/>
      <c r="T32" s="3"/>
      <c r="U32" s="3"/>
      <c r="V32" s="2"/>
      <c r="W32" s="2"/>
      <c r="X32" s="12"/>
      <c r="Y32" s="12"/>
      <c r="Z32" s="12"/>
      <c r="AA32" s="13"/>
      <c r="AC32"/>
      <c r="AD32" s="2"/>
    </row>
    <row r="33" spans="9:30" ht="12.75" x14ac:dyDescent="0.2">
      <c r="I33" s="1">
        <v>29</v>
      </c>
      <c r="J33" s="39">
        <v>1</v>
      </c>
      <c r="K33" s="31">
        <v>-24382</v>
      </c>
      <c r="L33" s="15">
        <v>4772.8179399999999</v>
      </c>
      <c r="M33" s="15">
        <v>-4697</v>
      </c>
      <c r="N33" s="15">
        <v>-4824</v>
      </c>
      <c r="O33" s="32">
        <v>-3040</v>
      </c>
      <c r="P33" s="3"/>
      <c r="Q33" s="3"/>
      <c r="R33" s="3"/>
      <c r="S33" s="3"/>
      <c r="T33" s="3"/>
      <c r="U33" s="3"/>
      <c r="V33" s="2"/>
      <c r="W33" s="2"/>
      <c r="X33" s="12"/>
      <c r="Y33" s="12"/>
      <c r="Z33" s="12"/>
      <c r="AA33" s="13"/>
      <c r="AC33"/>
      <c r="AD33" s="2"/>
    </row>
    <row r="34" spans="9:30" ht="12.75" x14ac:dyDescent="0.2">
      <c r="I34" s="1">
        <v>30</v>
      </c>
      <c r="J34" s="39">
        <v>1</v>
      </c>
      <c r="K34" s="31">
        <v>-28736</v>
      </c>
      <c r="L34" s="15">
        <v>4631.1142300000001</v>
      </c>
      <c r="M34" s="15">
        <v>-5347</v>
      </c>
      <c r="N34" s="15">
        <v>-5416</v>
      </c>
      <c r="O34" s="32">
        <v>-3306</v>
      </c>
      <c r="P34" s="3"/>
      <c r="Q34" s="3"/>
      <c r="R34" s="3"/>
      <c r="S34" s="3"/>
      <c r="T34" s="3"/>
      <c r="U34" s="3"/>
      <c r="V34" s="2"/>
      <c r="W34" s="2"/>
      <c r="X34" s="12"/>
      <c r="Y34" s="12"/>
      <c r="Z34" s="12"/>
      <c r="AA34" s="13"/>
      <c r="AC34"/>
      <c r="AD34" s="2"/>
    </row>
    <row r="35" spans="9:30" ht="12.75" x14ac:dyDescent="0.2">
      <c r="I35" s="1">
        <v>31</v>
      </c>
      <c r="J35" s="40">
        <v>1</v>
      </c>
      <c r="K35" s="33">
        <v>-40175</v>
      </c>
      <c r="L35" s="20">
        <v>3806.4922499999998</v>
      </c>
      <c r="M35" s="20">
        <v>-6929</v>
      </c>
      <c r="N35" s="20">
        <v>-12659</v>
      </c>
      <c r="O35" s="34">
        <v>-5197</v>
      </c>
      <c r="P35" s="3"/>
      <c r="Q35" s="3"/>
      <c r="R35" s="3"/>
      <c r="S35" s="3"/>
      <c r="T35" s="3"/>
      <c r="U35" s="3"/>
      <c r="V35" s="2"/>
      <c r="W35" s="2"/>
      <c r="X35" s="12"/>
      <c r="Y35" s="12"/>
      <c r="Z35" s="12"/>
      <c r="AA35" s="13"/>
      <c r="AC35"/>
      <c r="AD35" s="2"/>
    </row>
    <row r="36" spans="9:30" ht="12.75" x14ac:dyDescent="0.2">
      <c r="I36" s="5"/>
      <c r="P36" s="5"/>
      <c r="Q36" s="5"/>
      <c r="R36" s="5"/>
      <c r="S36" s="5"/>
      <c r="T36" s="5"/>
      <c r="U36" s="5"/>
      <c r="V36" s="2"/>
      <c r="W36" s="2"/>
      <c r="X36" s="12"/>
      <c r="Y36" s="12"/>
      <c r="Z36" s="12"/>
      <c r="AA36" s="13"/>
      <c r="AC36"/>
      <c r="AD36" s="2"/>
    </row>
    <row r="37" spans="9:30" ht="12.75" x14ac:dyDescent="0.2">
      <c r="I37" s="5"/>
      <c r="P37" s="5"/>
      <c r="Q37" s="5"/>
      <c r="R37" s="5"/>
      <c r="S37" s="5"/>
      <c r="T37" s="5"/>
      <c r="U37" s="5"/>
      <c r="V37" s="2"/>
      <c r="W37" s="2"/>
      <c r="X37" s="12"/>
      <c r="Y37" s="12"/>
      <c r="Z37" s="12"/>
      <c r="AA37" s="13"/>
      <c r="AC37"/>
      <c r="AD37" s="2"/>
    </row>
    <row r="38" spans="9:30" ht="12.75" x14ac:dyDescent="0.2">
      <c r="I38" s="2"/>
      <c r="P38" s="2"/>
      <c r="Q38" s="2"/>
      <c r="R38" s="2"/>
      <c r="S38" s="2"/>
      <c r="T38" s="2"/>
      <c r="U38" s="2"/>
      <c r="V38" s="2"/>
      <c r="W38" s="2"/>
      <c r="X38" s="12"/>
      <c r="Y38" s="12"/>
      <c r="Z38" s="12"/>
      <c r="AA38" s="13"/>
      <c r="AC38"/>
      <c r="AD38" s="2"/>
    </row>
    <row r="39" spans="9:30" ht="12.75" x14ac:dyDescent="0.2">
      <c r="I39" s="7"/>
      <c r="P39" s="7"/>
      <c r="Q39" s="7"/>
      <c r="R39" s="7"/>
      <c r="S39" s="7"/>
      <c r="T39" s="7"/>
      <c r="U39" s="7"/>
      <c r="V39" s="2"/>
      <c r="W39" s="2"/>
      <c r="X39" s="12"/>
      <c r="Y39" s="12"/>
      <c r="Z39" s="12"/>
      <c r="AA39" s="13"/>
      <c r="AC39"/>
      <c r="AD39" s="2"/>
    </row>
    <row r="40" spans="9:30" ht="12.75" x14ac:dyDescent="0.2">
      <c r="I40" s="8"/>
      <c r="P40" s="8"/>
      <c r="Q40" s="8"/>
      <c r="R40" s="8"/>
      <c r="S40" s="8"/>
      <c r="T40" s="8"/>
      <c r="U40" s="8"/>
      <c r="V40" s="2"/>
      <c r="W40" s="2"/>
      <c r="X40" s="12"/>
      <c r="Y40" s="12"/>
      <c r="Z40" s="12"/>
      <c r="AA40" s="13"/>
      <c r="AC40"/>
      <c r="AD40" s="2"/>
    </row>
    <row r="41" spans="9:30" ht="12.75" x14ac:dyDescent="0.2">
      <c r="I41" s="8"/>
      <c r="P41" s="8"/>
      <c r="Q41" s="8"/>
      <c r="R41" s="8"/>
      <c r="S41" s="8"/>
      <c r="T41" s="8"/>
      <c r="U41" s="8"/>
      <c r="V41" s="2"/>
      <c r="W41" s="2"/>
      <c r="X41" s="12"/>
      <c r="Y41" s="12"/>
      <c r="Z41" s="12"/>
      <c r="AA41" s="13"/>
      <c r="AC41"/>
      <c r="AD41" s="2"/>
    </row>
    <row r="42" spans="9:30" ht="12.75" x14ac:dyDescent="0.2">
      <c r="I42" s="8"/>
      <c r="P42" s="8"/>
      <c r="Q42" s="8"/>
      <c r="R42" s="8"/>
      <c r="S42" s="8"/>
      <c r="T42" s="8"/>
      <c r="U42" s="8"/>
      <c r="V42" s="2"/>
      <c r="W42" s="2"/>
      <c r="X42" s="12"/>
      <c r="Y42" s="12"/>
      <c r="Z42" s="12"/>
      <c r="AA42" s="13"/>
      <c r="AC42"/>
      <c r="AD42" s="2"/>
    </row>
    <row r="43" spans="9:30" ht="12.75" x14ac:dyDescent="0.2">
      <c r="I43" s="8"/>
      <c r="P43" s="8"/>
      <c r="Q43" s="8"/>
      <c r="R43" s="8"/>
      <c r="S43" s="8"/>
      <c r="T43" s="8"/>
      <c r="U43" s="8"/>
      <c r="V43" s="2"/>
      <c r="W43" s="2"/>
      <c r="X43" s="12"/>
      <c r="Y43" s="12"/>
      <c r="Z43" s="12"/>
      <c r="AA43" s="13"/>
      <c r="AC43"/>
      <c r="AD43" s="2"/>
    </row>
    <row r="44" spans="9:30" ht="12.75" x14ac:dyDescent="0.2">
      <c r="I44" s="8"/>
      <c r="P44" s="8"/>
      <c r="Q44" s="8"/>
      <c r="R44" s="8"/>
      <c r="S44" s="8"/>
      <c r="T44" s="8"/>
      <c r="U44" s="8"/>
      <c r="V44" s="2"/>
      <c r="W44" s="2"/>
      <c r="X44" s="12"/>
      <c r="Y44" s="12"/>
      <c r="Z44" s="12"/>
      <c r="AA44" s="13"/>
      <c r="AC44"/>
      <c r="AD44" s="2"/>
    </row>
    <row r="45" spans="9:30" ht="12.75" x14ac:dyDescent="0.2">
      <c r="I45" s="8"/>
      <c r="P45" s="8"/>
      <c r="Q45" s="8"/>
      <c r="R45" s="8"/>
      <c r="S45" s="8"/>
      <c r="T45" s="8"/>
      <c r="U45" s="8"/>
      <c r="V45" s="2"/>
      <c r="W45" s="2"/>
      <c r="X45" s="12"/>
      <c r="Y45" s="12"/>
      <c r="Z45" s="12"/>
      <c r="AA45" s="13"/>
      <c r="AC45"/>
      <c r="AD45" s="2"/>
    </row>
    <row r="46" spans="9:30" ht="12.75" x14ac:dyDescent="0.2">
      <c r="I46" s="8"/>
      <c r="P46" s="8"/>
      <c r="Q46" s="8"/>
      <c r="R46" s="8"/>
      <c r="S46" s="8"/>
      <c r="T46" s="8"/>
      <c r="U46" s="8"/>
      <c r="V46" s="2"/>
      <c r="W46" s="2"/>
      <c r="X46" s="12"/>
      <c r="Y46" s="12"/>
      <c r="Z46" s="12"/>
      <c r="AA46" s="13"/>
      <c r="AC46"/>
      <c r="AD46" s="2"/>
    </row>
    <row r="47" spans="9:30" ht="12.75" x14ac:dyDescent="0.2">
      <c r="I47" s="8"/>
      <c r="P47" s="8"/>
      <c r="Q47" s="8"/>
      <c r="R47" s="8"/>
      <c r="S47" s="8"/>
      <c r="T47" s="8"/>
      <c r="U47" s="8"/>
      <c r="V47" s="2"/>
      <c r="W47" s="2"/>
      <c r="X47" s="12"/>
      <c r="Y47" s="12"/>
      <c r="Z47" s="12"/>
      <c r="AA47" s="13"/>
      <c r="AC47"/>
      <c r="AD47" s="2"/>
    </row>
    <row r="48" spans="9:30" ht="12.75" x14ac:dyDescent="0.2">
      <c r="I48" s="8"/>
      <c r="P48" s="8"/>
      <c r="Q48" s="8"/>
      <c r="R48" s="8"/>
      <c r="S48" s="8"/>
      <c r="T48" s="8"/>
      <c r="U48" s="8"/>
      <c r="V48" s="2"/>
      <c r="W48" s="2"/>
      <c r="X48" s="12"/>
      <c r="Y48" s="12"/>
      <c r="Z48" s="12"/>
      <c r="AA48" s="13"/>
      <c r="AC48"/>
      <c r="AD48" s="2"/>
    </row>
    <row r="49" spans="9:30" ht="12.75" x14ac:dyDescent="0.2">
      <c r="I49" s="8"/>
      <c r="P49" s="8"/>
      <c r="Q49" s="8"/>
      <c r="R49" s="8"/>
      <c r="S49" s="8"/>
      <c r="T49" s="8"/>
      <c r="U49" s="8"/>
      <c r="V49" s="2"/>
      <c r="W49" s="2"/>
      <c r="X49" s="12"/>
      <c r="Y49" s="12"/>
      <c r="Z49" s="12"/>
      <c r="AA49" s="13"/>
      <c r="AC49"/>
      <c r="AD49" s="2"/>
    </row>
    <row r="50" spans="9:30" ht="12.75" x14ac:dyDescent="0.2">
      <c r="I50" s="8"/>
      <c r="P50" s="8"/>
      <c r="Q50" s="8"/>
      <c r="R50" s="8"/>
      <c r="S50" s="8"/>
      <c r="T50" s="8"/>
      <c r="U50" s="8"/>
      <c r="V50" s="2"/>
      <c r="W50" s="2"/>
      <c r="X50" s="12"/>
      <c r="Y50" s="12"/>
      <c r="Z50" s="12"/>
      <c r="AA50" s="13"/>
      <c r="AC50"/>
      <c r="AD50" s="2"/>
    </row>
    <row r="51" spans="9:30" ht="12.75" x14ac:dyDescent="0.2">
      <c r="I51" s="8"/>
      <c r="P51" s="8"/>
      <c r="Q51" s="8"/>
      <c r="R51" s="8"/>
      <c r="S51" s="8"/>
      <c r="T51" s="8"/>
      <c r="U51" s="8"/>
      <c r="V51" s="2"/>
      <c r="W51" s="2"/>
      <c r="X51" s="12"/>
      <c r="Y51" s="12"/>
      <c r="Z51" s="12"/>
      <c r="AA51" s="13"/>
      <c r="AC51"/>
      <c r="AD51" s="2"/>
    </row>
    <row r="52" spans="9:30" ht="12.75" x14ac:dyDescent="0.2">
      <c r="I52" s="9"/>
      <c r="P52" s="9"/>
      <c r="Q52" s="8"/>
      <c r="R52" s="8"/>
      <c r="S52" s="8"/>
      <c r="T52" s="8"/>
      <c r="U52" s="8"/>
      <c r="V52" s="2"/>
      <c r="W52" s="2"/>
      <c r="X52" s="12"/>
      <c r="Y52" s="12"/>
      <c r="Z52" s="12"/>
      <c r="AA52" s="13"/>
      <c r="AC52"/>
      <c r="AD52" s="2"/>
    </row>
    <row r="53" spans="9:30" ht="12.75" x14ac:dyDescent="0.2">
      <c r="I53" s="9"/>
      <c r="P53" s="9"/>
      <c r="Q53" s="8"/>
      <c r="R53" s="8"/>
      <c r="S53" s="8"/>
      <c r="T53" s="8"/>
      <c r="U53" s="8"/>
      <c r="V53" s="2"/>
      <c r="W53" s="2"/>
      <c r="X53" s="12"/>
      <c r="Y53" s="12"/>
      <c r="Z53" s="12"/>
      <c r="AA53" s="13"/>
      <c r="AC53"/>
      <c r="AD53" s="2"/>
    </row>
    <row r="54" spans="9:30" ht="12.75" x14ac:dyDescent="0.2">
      <c r="I54" s="9"/>
      <c r="P54" s="9"/>
      <c r="Q54" s="9"/>
      <c r="R54" s="9"/>
      <c r="S54" s="9"/>
      <c r="T54" s="9"/>
      <c r="U54" s="9"/>
      <c r="V54" s="2"/>
      <c r="W54" s="2"/>
      <c r="X54" s="12"/>
      <c r="Y54" s="12"/>
      <c r="Z54" s="12"/>
      <c r="AA54" s="13"/>
      <c r="AC54"/>
      <c r="AD54" s="2"/>
    </row>
    <row r="55" spans="9:30" ht="12.75" x14ac:dyDescent="0.2">
      <c r="I55" s="9"/>
      <c r="P55" s="9"/>
      <c r="Q55" s="9"/>
      <c r="R55" s="9"/>
      <c r="S55" s="9"/>
      <c r="T55" s="9"/>
      <c r="U55" s="9"/>
      <c r="V55" s="2"/>
      <c r="W55" s="2"/>
      <c r="X55" s="12"/>
      <c r="Y55" s="12"/>
      <c r="Z55" s="12"/>
      <c r="AA55" s="13"/>
      <c r="AC55"/>
      <c r="AD55" s="2"/>
    </row>
    <row r="56" spans="9:30" ht="12.75" x14ac:dyDescent="0.2">
      <c r="I56" s="8"/>
      <c r="P56" s="8"/>
      <c r="Q56" s="8"/>
      <c r="R56" s="8"/>
      <c r="S56" s="8"/>
      <c r="T56" s="8"/>
      <c r="U56" s="8"/>
      <c r="V56" s="2"/>
      <c r="W56" s="2"/>
      <c r="X56" s="12"/>
      <c r="Y56" s="12"/>
      <c r="Z56" s="12"/>
      <c r="AA56" s="13"/>
      <c r="AC56"/>
      <c r="AD56" s="2"/>
    </row>
    <row r="57" spans="9:30" ht="12.75" x14ac:dyDescent="0.2">
      <c r="I57" s="8"/>
      <c r="P57" s="8"/>
      <c r="Q57" s="8"/>
      <c r="R57" s="8"/>
      <c r="S57" s="8"/>
      <c r="T57" s="8"/>
      <c r="U57" s="8"/>
      <c r="V57" s="2"/>
      <c r="W57" s="2"/>
      <c r="X57" s="12"/>
      <c r="Y57" s="12"/>
      <c r="Z57" s="12"/>
      <c r="AA57" s="13"/>
      <c r="AC57"/>
      <c r="AD57" s="2"/>
    </row>
    <row r="58" spans="9:30" ht="12.75" x14ac:dyDescent="0.2">
      <c r="I58" s="8"/>
      <c r="P58" s="8"/>
      <c r="Q58" s="8"/>
      <c r="R58" s="8"/>
      <c r="S58" s="8"/>
      <c r="T58" s="8"/>
      <c r="U58" s="8"/>
      <c r="V58" s="2"/>
      <c r="W58" s="2"/>
      <c r="X58" s="12"/>
      <c r="Y58" s="12"/>
      <c r="Z58" s="12"/>
      <c r="AA58" s="13"/>
      <c r="AC58"/>
      <c r="AD58" s="2"/>
    </row>
    <row r="59" spans="9:30" ht="12.75" x14ac:dyDescent="0.2">
      <c r="I59" s="10"/>
      <c r="P59" s="10"/>
      <c r="Q59" s="10"/>
      <c r="R59" s="10"/>
      <c r="S59" s="10"/>
      <c r="T59" s="10"/>
      <c r="U59" s="10"/>
      <c r="V59" s="2"/>
      <c r="W59" s="2"/>
      <c r="X59" s="12"/>
      <c r="Y59" s="12"/>
      <c r="Z59" s="12"/>
      <c r="AA59" s="13"/>
      <c r="AC59"/>
      <c r="AD59" s="2"/>
    </row>
    <row r="60" spans="9:30" ht="12.75" x14ac:dyDescent="0.2">
      <c r="V60" s="2"/>
      <c r="W60" s="2"/>
      <c r="X60" s="12"/>
      <c r="Y60" s="12"/>
      <c r="Z60" s="12"/>
      <c r="AA60" s="13"/>
      <c r="AC60"/>
      <c r="AD60" s="2"/>
    </row>
    <row r="61" spans="9:30" ht="12.75" x14ac:dyDescent="0.2">
      <c r="V61" s="2"/>
      <c r="W61" s="2"/>
      <c r="X61" s="12"/>
      <c r="Y61" s="12"/>
      <c r="Z61" s="12"/>
      <c r="AA61" s="13"/>
      <c r="AC61"/>
      <c r="AD61" s="2"/>
    </row>
    <row r="62" spans="9:30" ht="12.75" x14ac:dyDescent="0.2">
      <c r="V62" s="2"/>
      <c r="W62" s="2"/>
      <c r="X62" s="12"/>
      <c r="Y62" s="12"/>
      <c r="Z62" s="12"/>
      <c r="AA62" s="13"/>
      <c r="AC62"/>
      <c r="AD62" s="2"/>
    </row>
    <row r="63" spans="9:30" ht="12.75" x14ac:dyDescent="0.2">
      <c r="V63" s="2"/>
      <c r="W63" s="2"/>
      <c r="X63" s="12"/>
      <c r="Y63" s="12"/>
      <c r="Z63" s="12"/>
      <c r="AA63" s="13"/>
      <c r="AC63"/>
      <c r="AD63" s="2"/>
    </row>
    <row r="64" spans="9:30" ht="12.75" x14ac:dyDescent="0.2">
      <c r="V64" s="2"/>
      <c r="W64" s="2"/>
      <c r="X64" s="12"/>
      <c r="Y64" s="12"/>
      <c r="Z64" s="12"/>
      <c r="AA64" s="13"/>
      <c r="AC64"/>
      <c r="AD64" s="2"/>
    </row>
    <row r="65" spans="22:30" ht="12.75" x14ac:dyDescent="0.2">
      <c r="V65" s="2"/>
      <c r="W65" s="2"/>
      <c r="X65" s="12"/>
      <c r="Y65" s="12"/>
      <c r="Z65" s="12"/>
      <c r="AA65" s="13"/>
      <c r="AC65"/>
      <c r="AD65" s="2"/>
    </row>
    <row r="66" spans="22:30" ht="12.75" x14ac:dyDescent="0.2">
      <c r="V66" s="2"/>
      <c r="W66" s="2"/>
      <c r="X66" s="12"/>
      <c r="Y66" s="12"/>
      <c r="Z66" s="12"/>
      <c r="AA66" s="13"/>
      <c r="AC66"/>
      <c r="AD66" s="2"/>
    </row>
    <row r="67" spans="22:30" ht="12.75" x14ac:dyDescent="0.2">
      <c r="V67" s="2"/>
      <c r="W67" s="2"/>
      <c r="X67" s="12"/>
      <c r="Y67" s="12"/>
      <c r="Z67" s="12"/>
      <c r="AA67" s="13"/>
      <c r="AC67"/>
      <c r="AD67" s="2"/>
    </row>
    <row r="68" spans="22:30" ht="12.75" x14ac:dyDescent="0.2">
      <c r="V68" s="2"/>
      <c r="W68" s="2"/>
      <c r="X68" s="12"/>
      <c r="Y68" s="12"/>
      <c r="Z68" s="12"/>
      <c r="AA68" s="13"/>
      <c r="AC68"/>
      <c r="AD68" s="2"/>
    </row>
    <row r="69" spans="22:30" ht="12.75" x14ac:dyDescent="0.2">
      <c r="V69" s="2"/>
      <c r="W69" s="2"/>
      <c r="X69" s="12"/>
      <c r="Y69" s="12"/>
      <c r="Z69" s="12"/>
      <c r="AA69" s="13"/>
      <c r="AC69"/>
      <c r="AD69" s="2"/>
    </row>
    <row r="70" spans="22:30" ht="12.75" x14ac:dyDescent="0.2">
      <c r="V70" s="2"/>
      <c r="W70" s="2"/>
      <c r="X70" s="12"/>
      <c r="Y70" s="12"/>
      <c r="Z70" s="12"/>
      <c r="AA70" s="13"/>
      <c r="AC70"/>
      <c r="AD70" s="2"/>
    </row>
    <row r="71" spans="22:30" ht="12.75" x14ac:dyDescent="0.2">
      <c r="V71" s="2"/>
      <c r="W71" s="2"/>
      <c r="X71" s="12"/>
      <c r="Y71" s="12"/>
      <c r="Z71" s="12"/>
      <c r="AA71" s="13"/>
      <c r="AC71"/>
      <c r="AD71" s="2"/>
    </row>
    <row r="72" spans="22:30" ht="12.75" x14ac:dyDescent="0.2">
      <c r="V72" s="2"/>
      <c r="W72" s="2"/>
      <c r="X72" s="12"/>
      <c r="Y72" s="12"/>
      <c r="Z72" s="12"/>
      <c r="AA72" s="13"/>
      <c r="AC72"/>
      <c r="AD72" s="2"/>
    </row>
    <row r="73" spans="22:30" ht="12.75" x14ac:dyDescent="0.2">
      <c r="V73" s="2"/>
      <c r="W73" s="2"/>
      <c r="X73" s="12"/>
      <c r="Y73" s="12"/>
      <c r="Z73" s="12"/>
      <c r="AA73" s="13"/>
      <c r="AC73"/>
      <c r="AD73" s="2"/>
    </row>
    <row r="74" spans="22:30" ht="12.75" x14ac:dyDescent="0.2">
      <c r="V74" s="2"/>
      <c r="W74" s="2"/>
      <c r="X74" s="12"/>
      <c r="Y74" s="12"/>
      <c r="Z74" s="12"/>
      <c r="AA74" s="13"/>
      <c r="AC74"/>
      <c r="AD74" s="2"/>
    </row>
    <row r="75" spans="22:30" ht="12.75" x14ac:dyDescent="0.2">
      <c r="V75" s="2"/>
      <c r="W75" s="2"/>
      <c r="X75" s="12"/>
      <c r="Y75" s="12"/>
      <c r="Z75" s="12"/>
      <c r="AA75" s="13"/>
      <c r="AC75"/>
      <c r="AD75" s="2"/>
    </row>
    <row r="76" spans="22:30" ht="12.75" x14ac:dyDescent="0.2">
      <c r="V76" s="2"/>
      <c r="W76" s="2"/>
      <c r="X76" s="12"/>
      <c r="Y76" s="12"/>
      <c r="Z76" s="12"/>
      <c r="AA76" s="13"/>
      <c r="AC76"/>
      <c r="AD76" s="2"/>
    </row>
    <row r="77" spans="22:30" ht="12.75" x14ac:dyDescent="0.2">
      <c r="V77" s="2"/>
      <c r="W77" s="2"/>
      <c r="X77" s="12"/>
      <c r="Y77" s="12"/>
      <c r="Z77" s="12"/>
      <c r="AA77" s="13"/>
      <c r="AC77"/>
      <c r="AD77" s="2"/>
    </row>
    <row r="78" spans="22:30" ht="12.75" x14ac:dyDescent="0.2">
      <c r="V78" s="2"/>
      <c r="W78" s="2"/>
      <c r="X78" s="12"/>
      <c r="Y78" s="12"/>
      <c r="Z78" s="12"/>
      <c r="AA78" s="13"/>
      <c r="AC78"/>
      <c r="AD78" s="2"/>
    </row>
    <row r="79" spans="22:30" ht="12.75" x14ac:dyDescent="0.2">
      <c r="V79" s="2"/>
      <c r="W79" s="2"/>
      <c r="X79" s="12"/>
      <c r="Y79" s="12"/>
      <c r="Z79" s="12"/>
      <c r="AA79" s="13"/>
      <c r="AC79"/>
      <c r="AD79" s="2"/>
    </row>
    <row r="80" spans="22:30" ht="12.75" x14ac:dyDescent="0.2">
      <c r="V80" s="2"/>
      <c r="W80" s="2"/>
      <c r="X80" s="12"/>
      <c r="Y80" s="12"/>
      <c r="Z80" s="12"/>
      <c r="AA80" s="13"/>
      <c r="AC80"/>
      <c r="AD80" s="2"/>
    </row>
    <row r="81" spans="9:30" ht="12.75" x14ac:dyDescent="0.2">
      <c r="V81" s="2"/>
      <c r="W81" s="2"/>
      <c r="X81" s="12"/>
      <c r="Y81" s="12"/>
      <c r="Z81" s="12"/>
      <c r="AA81" s="13"/>
      <c r="AC81"/>
      <c r="AD81" s="2"/>
    </row>
    <row r="82" spans="9:30" ht="12.75" x14ac:dyDescent="0.2">
      <c r="V82" s="2"/>
      <c r="W82" s="2"/>
      <c r="X82" s="12"/>
      <c r="Y82" s="12"/>
      <c r="Z82" s="12"/>
      <c r="AA82" s="13"/>
      <c r="AC82"/>
      <c r="AD82" s="2"/>
    </row>
    <row r="83" spans="9:30" ht="12.75" x14ac:dyDescent="0.2">
      <c r="V83" s="2"/>
      <c r="W83" s="2"/>
      <c r="X83" s="12"/>
      <c r="Y83" s="12"/>
      <c r="Z83" s="12"/>
      <c r="AA83" s="13"/>
      <c r="AC83"/>
      <c r="AD83" s="2"/>
    </row>
    <row r="84" spans="9:30" ht="12.75" x14ac:dyDescent="0.2">
      <c r="V84" s="2"/>
      <c r="W84" s="2"/>
      <c r="X84" s="12"/>
      <c r="Y84" s="12"/>
      <c r="Z84" s="12"/>
      <c r="AA84" s="13"/>
      <c r="AC84"/>
      <c r="AD84" s="2"/>
    </row>
    <row r="85" spans="9:30" ht="12.75" x14ac:dyDescent="0.2">
      <c r="V85" s="2"/>
      <c r="W85" s="2"/>
      <c r="X85" s="12"/>
      <c r="Y85" s="12"/>
      <c r="Z85" s="12"/>
      <c r="AA85" s="13"/>
      <c r="AC85"/>
      <c r="AD85" s="2"/>
    </row>
    <row r="86" spans="9:30" ht="12.75" x14ac:dyDescent="0.2">
      <c r="V86" s="2"/>
      <c r="W86" s="2"/>
      <c r="X86" s="12"/>
      <c r="Y86" s="12"/>
      <c r="Z86" s="12"/>
      <c r="AA86" s="13"/>
      <c r="AC86"/>
      <c r="AD86" s="2"/>
    </row>
    <row r="87" spans="9:30" ht="12.75" x14ac:dyDescent="0.2">
      <c r="V87" s="2"/>
      <c r="W87" s="2"/>
      <c r="X87" s="12"/>
      <c r="Y87" s="12"/>
      <c r="Z87" s="12"/>
      <c r="AA87" s="13"/>
      <c r="AC87"/>
      <c r="AD87" s="2"/>
    </row>
    <row r="88" spans="9:30" ht="12.75" x14ac:dyDescent="0.2">
      <c r="V88" s="2"/>
      <c r="W88" s="2"/>
      <c r="X88" s="12"/>
      <c r="Y88" s="12"/>
      <c r="Z88" s="12"/>
      <c r="AA88" s="13"/>
      <c r="AC88"/>
      <c r="AD88" s="2"/>
    </row>
    <row r="89" spans="9:30" ht="12.75" x14ac:dyDescent="0.2">
      <c r="V89" s="2"/>
      <c r="W89" s="2"/>
      <c r="X89" s="12"/>
      <c r="Y89" s="12"/>
      <c r="Z89" s="12"/>
      <c r="AA89" s="13"/>
      <c r="AC89"/>
      <c r="AD89" s="2"/>
    </row>
    <row r="90" spans="9:30" ht="12.75" x14ac:dyDescent="0.2">
      <c r="V90" s="2"/>
      <c r="W90" s="2"/>
      <c r="X90" s="12"/>
      <c r="Y90" s="12"/>
      <c r="Z90" s="12"/>
      <c r="AA90" s="13"/>
      <c r="AC90"/>
      <c r="AD90" s="2"/>
    </row>
    <row r="91" spans="9:30" ht="12.75" x14ac:dyDescent="0.2">
      <c r="V91" s="2"/>
      <c r="W91" s="2"/>
      <c r="X91" s="12"/>
      <c r="Y91" s="12"/>
      <c r="Z91" s="12"/>
      <c r="AA91" s="13"/>
      <c r="AC91"/>
      <c r="AD91" s="2"/>
    </row>
    <row r="92" spans="9:30" ht="12.75" x14ac:dyDescent="0.2">
      <c r="V92" s="2"/>
      <c r="W92" s="2"/>
      <c r="X92" s="12"/>
      <c r="Y92" s="12"/>
      <c r="Z92" s="12"/>
      <c r="AA92" s="13"/>
      <c r="AC92"/>
      <c r="AD92" s="2"/>
    </row>
    <row r="93" spans="9:30" ht="12.75" x14ac:dyDescent="0.2">
      <c r="I93" s="2"/>
      <c r="P93" s="2"/>
      <c r="Q93" s="2"/>
      <c r="R93" s="2"/>
      <c r="S93" s="2"/>
      <c r="T93" s="2"/>
      <c r="U93" s="2"/>
      <c r="V93" s="2"/>
      <c r="W93" s="2"/>
      <c r="X93" s="12"/>
      <c r="Y93" s="12"/>
      <c r="Z93" s="12"/>
      <c r="AA93" s="13"/>
      <c r="AC93"/>
      <c r="AD93" s="2"/>
    </row>
    <row r="94" spans="9:30" ht="12.75" x14ac:dyDescent="0.2">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tabSelected="1" zoomScale="85" zoomScaleNormal="85" workbookViewId="0">
      <selection activeCell="D25" sqref="D25"/>
    </sheetView>
  </sheetViews>
  <sheetFormatPr defaultColWidth="9.28515625" defaultRowHeight="12" x14ac:dyDescent="0.2"/>
  <cols>
    <col min="1" max="1" width="2.42578125" style="1" customWidth="1"/>
    <col min="2" max="2" width="2.5703125" style="1" customWidth="1"/>
    <col min="3" max="3" width="14.5703125" style="1" customWidth="1"/>
    <col min="4" max="4" width="10" style="1" bestFit="1" customWidth="1"/>
    <col min="5" max="5" width="10.7109375" style="1" bestFit="1" customWidth="1"/>
    <col min="6" max="6" width="10" style="1" bestFit="1" customWidth="1"/>
    <col min="7" max="8" width="10" style="1" customWidth="1"/>
    <col min="9" max="9" width="4.28515625" style="1" customWidth="1"/>
    <col min="10" max="15" width="8.7109375" style="1" customWidth="1"/>
    <col min="16" max="16" width="2.5703125" style="1" customWidth="1"/>
    <col min="17" max="17" width="18.28515625" style="1" customWidth="1"/>
    <col min="18" max="22" width="9.28515625" style="1"/>
    <col min="23" max="23" width="3.5703125" style="1" customWidth="1"/>
    <col min="24" max="24" width="15.7109375" style="11" bestFit="1" customWidth="1"/>
    <col min="25" max="26" width="6.5703125" style="11" bestFit="1" customWidth="1"/>
    <col min="27" max="27" width="7.7109375" style="11" bestFit="1" customWidth="1"/>
    <col min="28" max="28" width="8" style="11" bestFit="1" customWidth="1"/>
    <col min="29" max="16384" width="9.28515625" style="1"/>
  </cols>
  <sheetData>
    <row r="2" spans="2:31" x14ac:dyDescent="0.2">
      <c r="C2" s="60" t="s">
        <v>24</v>
      </c>
      <c r="D2" s="60"/>
      <c r="E2" s="60"/>
      <c r="F2" s="60"/>
      <c r="G2" s="60"/>
      <c r="H2" s="60"/>
    </row>
    <row r="3" spans="2:31" ht="29.25" customHeight="1" x14ac:dyDescent="0.2">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25" t="s">
        <v>3</v>
      </c>
      <c r="L4" s="26" t="s">
        <v>4</v>
      </c>
      <c r="M4" s="26" t="s">
        <v>5</v>
      </c>
      <c r="N4" s="26" t="s">
        <v>6</v>
      </c>
      <c r="O4" s="26" t="s">
        <v>7</v>
      </c>
      <c r="P4" s="1"/>
      <c r="V4" s="1"/>
      <c r="W4" s="1"/>
    </row>
    <row r="5" spans="2:31" ht="12.75" x14ac:dyDescent="0.2">
      <c r="C5" s="37" t="s">
        <v>9</v>
      </c>
      <c r="D5" s="36">
        <f>MAX(0,K5:K35)</f>
        <v>10477</v>
      </c>
      <c r="E5" s="36">
        <f t="shared" ref="E5:H5" si="0">MAX(0,L5:L35)</f>
        <v>23035.022870000001</v>
      </c>
      <c r="F5" s="36">
        <f t="shared" si="0"/>
        <v>11396</v>
      </c>
      <c r="G5" s="36">
        <f t="shared" si="0"/>
        <v>229</v>
      </c>
      <c r="H5" s="36">
        <f t="shared" si="0"/>
        <v>12425</v>
      </c>
      <c r="I5" s="1">
        <v>1</v>
      </c>
      <c r="J5" s="38">
        <v>1</v>
      </c>
      <c r="K5" s="28">
        <v>10477</v>
      </c>
      <c r="L5" s="29">
        <v>23035.022870000001</v>
      </c>
      <c r="M5" s="29">
        <v>11396</v>
      </c>
      <c r="N5" s="29">
        <v>229</v>
      </c>
      <c r="O5" s="30">
        <v>12425</v>
      </c>
      <c r="AC5"/>
      <c r="AD5" s="2"/>
      <c r="AE5" s="4"/>
    </row>
    <row r="6" spans="2:31" ht="12.75" x14ac:dyDescent="0.2">
      <c r="C6" s="37" t="s">
        <v>10</v>
      </c>
      <c r="D6" s="36">
        <f>MAX(0,-MIN(K5:K35))</f>
        <v>23244</v>
      </c>
      <c r="E6" s="36">
        <f>MAX(0,-MIN(L5:L35))</f>
        <v>0</v>
      </c>
      <c r="F6" s="36">
        <f>MAX(0,-MIN(M5:M35))</f>
        <v>8895</v>
      </c>
      <c r="G6" s="36">
        <f>MAX(0,-MIN(N5:N35))</f>
        <v>15239</v>
      </c>
      <c r="H6" s="36">
        <f>MAX(0,-MIN(O5:O35))</f>
        <v>5587</v>
      </c>
      <c r="I6" s="1">
        <v>2</v>
      </c>
      <c r="J6" s="39">
        <v>1</v>
      </c>
      <c r="K6" s="31">
        <v>8371</v>
      </c>
      <c r="L6" s="15">
        <v>11259.083699999999</v>
      </c>
      <c r="M6" s="15">
        <v>5385</v>
      </c>
      <c r="N6" s="15">
        <v>118</v>
      </c>
      <c r="O6" s="32">
        <v>4055</v>
      </c>
      <c r="AC6"/>
      <c r="AD6" s="2"/>
    </row>
    <row r="7" spans="2:31" ht="12.75" x14ac:dyDescent="0.2">
      <c r="I7" s="1">
        <v>3</v>
      </c>
      <c r="J7" s="39">
        <v>1</v>
      </c>
      <c r="K7" s="31">
        <v>6257</v>
      </c>
      <c r="L7" s="15">
        <v>10522.99307</v>
      </c>
      <c r="M7" s="15">
        <v>4720</v>
      </c>
      <c r="N7" s="15">
        <v>110</v>
      </c>
      <c r="O7" s="32">
        <v>3534</v>
      </c>
      <c r="W7" s="2"/>
      <c r="AC7"/>
      <c r="AD7" s="2"/>
    </row>
    <row r="8" spans="2:31" ht="12.75" x14ac:dyDescent="0.2">
      <c r="I8" s="1">
        <v>4</v>
      </c>
      <c r="J8" s="39">
        <v>1</v>
      </c>
      <c r="K8" s="31">
        <v>4059</v>
      </c>
      <c r="L8" s="15">
        <v>10280.179050000001</v>
      </c>
      <c r="M8" s="15">
        <v>3369</v>
      </c>
      <c r="N8" s="15">
        <v>102</v>
      </c>
      <c r="O8" s="32">
        <v>2653</v>
      </c>
      <c r="W8" s="2"/>
      <c r="AC8"/>
      <c r="AD8" s="2"/>
    </row>
    <row r="9" spans="2:31" ht="12.75" x14ac:dyDescent="0.2">
      <c r="I9" s="1">
        <v>5</v>
      </c>
      <c r="J9" s="39">
        <v>1</v>
      </c>
      <c r="K9" s="31">
        <v>2597</v>
      </c>
      <c r="L9" s="15">
        <v>10122.10284</v>
      </c>
      <c r="M9" s="15">
        <v>3168</v>
      </c>
      <c r="N9" s="15">
        <v>86</v>
      </c>
      <c r="O9" s="32">
        <v>2011</v>
      </c>
      <c r="W9" s="2"/>
      <c r="AC9"/>
      <c r="AD9" s="2"/>
    </row>
    <row r="10" spans="2:31" ht="12.75" x14ac:dyDescent="0.2">
      <c r="I10" s="1">
        <v>6</v>
      </c>
      <c r="J10" s="39">
        <v>1</v>
      </c>
      <c r="K10" s="31">
        <v>1619</v>
      </c>
      <c r="L10" s="15">
        <v>9598.5257199999996</v>
      </c>
      <c r="M10" s="15">
        <v>2615</v>
      </c>
      <c r="N10" s="15">
        <v>70</v>
      </c>
      <c r="O10" s="32">
        <v>1643</v>
      </c>
      <c r="W10" s="2"/>
      <c r="AC10"/>
      <c r="AD10" s="2"/>
    </row>
    <row r="11" spans="2:31" ht="12.75" customHeight="1" x14ac:dyDescent="0.2">
      <c r="C11" s="60" t="s">
        <v>11</v>
      </c>
      <c r="D11" s="60"/>
      <c r="E11" s="60"/>
      <c r="F11" s="60"/>
      <c r="G11" s="60"/>
      <c r="H11" s="60"/>
      <c r="I11" s="1">
        <v>7</v>
      </c>
      <c r="J11" s="39">
        <v>1</v>
      </c>
      <c r="K11" s="31">
        <v>-499</v>
      </c>
      <c r="L11" s="15">
        <v>9038.3983399999997</v>
      </c>
      <c r="M11" s="15">
        <v>2069</v>
      </c>
      <c r="N11" s="15">
        <v>66</v>
      </c>
      <c r="O11" s="32">
        <v>1348</v>
      </c>
      <c r="W11" s="2"/>
      <c r="AC11"/>
      <c r="AD11" s="2"/>
    </row>
    <row r="12" spans="2:31" ht="12.75" x14ac:dyDescent="0.2">
      <c r="C12" s="60"/>
      <c r="D12" s="60"/>
      <c r="E12" s="60"/>
      <c r="F12" s="60"/>
      <c r="G12" s="60"/>
      <c r="H12" s="60"/>
      <c r="I12" s="1">
        <v>8</v>
      </c>
      <c r="J12" s="39">
        <v>1</v>
      </c>
      <c r="K12" s="31">
        <v>-1557</v>
      </c>
      <c r="L12" s="15">
        <v>8501.09058</v>
      </c>
      <c r="M12" s="15">
        <v>1392</v>
      </c>
      <c r="N12" s="15">
        <v>62</v>
      </c>
      <c r="O12" s="32">
        <v>1094</v>
      </c>
      <c r="W12" s="2"/>
      <c r="AC12"/>
      <c r="AD12" s="2"/>
    </row>
    <row r="13" spans="2:31" ht="12.75" x14ac:dyDescent="0.2">
      <c r="C13" s="3"/>
      <c r="D13" s="61" t="s">
        <v>12</v>
      </c>
      <c r="E13" s="62"/>
      <c r="F13" s="62"/>
      <c r="G13" s="62"/>
      <c r="H13" s="62"/>
      <c r="I13" s="1">
        <v>9</v>
      </c>
      <c r="J13" s="39">
        <v>1</v>
      </c>
      <c r="K13" s="31">
        <v>-2514</v>
      </c>
      <c r="L13" s="15">
        <v>8035.2252900000003</v>
      </c>
      <c r="M13" s="15">
        <v>977</v>
      </c>
      <c r="N13" s="15">
        <v>61</v>
      </c>
      <c r="O13" s="32">
        <v>941</v>
      </c>
      <c r="W13" s="2"/>
      <c r="AC13"/>
      <c r="AD13" s="2"/>
    </row>
    <row r="14" spans="2:31" ht="12.75" customHeight="1" x14ac:dyDescent="0.2">
      <c r="C14" s="16"/>
      <c r="D14" s="46" t="s">
        <v>3</v>
      </c>
      <c r="E14" s="47" t="s">
        <v>4</v>
      </c>
      <c r="F14" s="47" t="s">
        <v>5</v>
      </c>
      <c r="G14" s="47" t="s">
        <v>6</v>
      </c>
      <c r="H14" s="48" t="s">
        <v>7</v>
      </c>
      <c r="I14" s="1">
        <v>10</v>
      </c>
      <c r="J14" s="39">
        <v>1</v>
      </c>
      <c r="K14" s="31">
        <v>-3779</v>
      </c>
      <c r="L14" s="15">
        <v>7556.4445599999999</v>
      </c>
      <c r="M14" s="15">
        <v>668</v>
      </c>
      <c r="N14" s="15">
        <v>58</v>
      </c>
      <c r="O14" s="32">
        <v>781</v>
      </c>
      <c r="W14" s="2"/>
      <c r="AC14"/>
      <c r="AD14" s="2"/>
    </row>
    <row r="15" spans="2:31" ht="12.75" customHeight="1" x14ac:dyDescent="0.2">
      <c r="C15" s="17" t="s">
        <v>13</v>
      </c>
      <c r="D15" s="28">
        <f>MAX(K5:K35)</f>
        <v>10477</v>
      </c>
      <c r="E15" s="29">
        <f t="shared" ref="E15:H15" si="1">MAX(L5:L35)</f>
        <v>23035.022870000001</v>
      </c>
      <c r="F15" s="29">
        <f t="shared" si="1"/>
        <v>11396</v>
      </c>
      <c r="G15" s="29">
        <f t="shared" si="1"/>
        <v>229</v>
      </c>
      <c r="H15" s="30">
        <f t="shared" si="1"/>
        <v>12425</v>
      </c>
      <c r="I15" s="1">
        <v>11</v>
      </c>
      <c r="J15" s="39">
        <v>1</v>
      </c>
      <c r="K15" s="31">
        <v>-5054</v>
      </c>
      <c r="L15" s="15">
        <v>7220.4164199999996</v>
      </c>
      <c r="M15" s="15">
        <v>399</v>
      </c>
      <c r="N15" s="15">
        <v>57</v>
      </c>
      <c r="O15" s="32">
        <v>653</v>
      </c>
      <c r="W15" s="6"/>
      <c r="AC15"/>
      <c r="AD15" s="2"/>
    </row>
    <row r="16" spans="2:31" ht="12.75" x14ac:dyDescent="0.2">
      <c r="C16" s="18">
        <v>0.95</v>
      </c>
      <c r="D16" s="31">
        <f>PERCENTILE(K5:K35, 0.95)</f>
        <v>7314</v>
      </c>
      <c r="E16" s="15">
        <f t="shared" ref="E16:H16" si="2">PERCENTILE(L5:L35, 0.95)</f>
        <v>10891.038385</v>
      </c>
      <c r="F16" s="15">
        <f t="shared" si="2"/>
        <v>5052.5</v>
      </c>
      <c r="G16" s="15">
        <f t="shared" si="2"/>
        <v>114</v>
      </c>
      <c r="H16" s="32">
        <f t="shared" si="2"/>
        <v>3794.5</v>
      </c>
      <c r="I16" s="1">
        <v>12</v>
      </c>
      <c r="J16" s="39">
        <v>1</v>
      </c>
      <c r="K16" s="31">
        <v>-5500</v>
      </c>
      <c r="L16" s="15">
        <v>6921.6225299999996</v>
      </c>
      <c r="M16" s="15">
        <v>190</v>
      </c>
      <c r="N16" s="15">
        <v>57</v>
      </c>
      <c r="O16" s="32">
        <v>495</v>
      </c>
      <c r="W16" s="6"/>
      <c r="AC16"/>
      <c r="AD16" s="2"/>
    </row>
    <row r="17" spans="3:30" ht="12.75" x14ac:dyDescent="0.2">
      <c r="C17" s="19">
        <v>0.75</v>
      </c>
      <c r="D17" s="31">
        <f>PERCENTILE(K5:K35, 0.75)</f>
        <v>-2035.5</v>
      </c>
      <c r="E17" s="15">
        <f t="shared" ref="E17:H17" si="3">PERCENTILE(L5:L35, 0.75)</f>
        <v>8268.1579349999993</v>
      </c>
      <c r="F17" s="15">
        <f t="shared" si="3"/>
        <v>1184.5</v>
      </c>
      <c r="G17" s="15">
        <f t="shared" si="3"/>
        <v>61.5</v>
      </c>
      <c r="H17" s="32">
        <f t="shared" si="3"/>
        <v>1017.5</v>
      </c>
      <c r="I17" s="1">
        <v>13</v>
      </c>
      <c r="J17" s="39">
        <v>1</v>
      </c>
      <c r="K17" s="31">
        <v>-5930</v>
      </c>
      <c r="L17" s="15">
        <v>6647.0096899999999</v>
      </c>
      <c r="M17" s="15">
        <v>-87</v>
      </c>
      <c r="N17" s="15">
        <v>55</v>
      </c>
      <c r="O17" s="32">
        <v>367</v>
      </c>
      <c r="W17" s="2"/>
      <c r="AC17"/>
      <c r="AD17" s="2"/>
    </row>
    <row r="18" spans="3:30" ht="12.75" x14ac:dyDescent="0.2">
      <c r="C18" s="19">
        <v>0.5</v>
      </c>
      <c r="D18" s="31">
        <f>PERCENTILE(K5:K35, 0.5)</f>
        <v>-8107</v>
      </c>
      <c r="E18" s="15">
        <f t="shared" ref="E18:H18" si="4">PERCENTILE(L5:L35, 0.5)</f>
        <v>6144.2308199999998</v>
      </c>
      <c r="F18" s="15">
        <f t="shared" si="4"/>
        <v>-1082</v>
      </c>
      <c r="G18" s="15">
        <f t="shared" si="4"/>
        <v>36</v>
      </c>
      <c r="H18" s="32">
        <f t="shared" si="4"/>
        <v>-167</v>
      </c>
      <c r="I18" s="1">
        <v>14</v>
      </c>
      <c r="J18" s="39">
        <v>1</v>
      </c>
      <c r="K18" s="31">
        <v>-6771</v>
      </c>
      <c r="L18" s="15">
        <v>6424.18714</v>
      </c>
      <c r="M18" s="15">
        <v>-344</v>
      </c>
      <c r="N18" s="15">
        <v>51</v>
      </c>
      <c r="O18" s="32">
        <v>246</v>
      </c>
      <c r="W18" s="2"/>
      <c r="AC18"/>
      <c r="AD18" s="2"/>
    </row>
    <row r="19" spans="3:30" ht="12.75" x14ac:dyDescent="0.2">
      <c r="C19" s="19">
        <v>0.25</v>
      </c>
      <c r="D19" s="31">
        <f>PERCENTILE(K5:K35, 0.25)</f>
        <v>-13214</v>
      </c>
      <c r="E19" s="15">
        <f t="shared" ref="E19:H19" si="5">PERCENTILE(L5:L35, 0.25)</f>
        <v>5142.8567800000001</v>
      </c>
      <c r="F19" s="15">
        <f t="shared" si="5"/>
        <v>-2946</v>
      </c>
      <c r="G19" s="15">
        <f t="shared" si="5"/>
        <v>-96</v>
      </c>
      <c r="H19" s="32">
        <f t="shared" si="5"/>
        <v>-1461</v>
      </c>
      <c r="I19" s="1">
        <v>15</v>
      </c>
      <c r="J19" s="39">
        <v>1</v>
      </c>
      <c r="K19" s="31">
        <v>-7484</v>
      </c>
      <c r="L19" s="15">
        <v>6322.2413999999999</v>
      </c>
      <c r="M19" s="15">
        <v>-587</v>
      </c>
      <c r="N19" s="15">
        <v>40</v>
      </c>
      <c r="O19" s="32">
        <v>100</v>
      </c>
      <c r="P19" s="3"/>
      <c r="W19" s="2"/>
      <c r="AC19"/>
      <c r="AD19" s="2"/>
    </row>
    <row r="20" spans="3:30" ht="12.75" x14ac:dyDescent="0.2">
      <c r="C20" s="18">
        <v>0.05</v>
      </c>
      <c r="D20" s="31">
        <f>PERCENTILE(K5:K35, 0.05)</f>
        <v>-17352.5</v>
      </c>
      <c r="E20" s="15">
        <f t="shared" ref="E20:H20" si="6">PERCENTILE(L5:L35, 0.05)</f>
        <v>4154.1008400000001</v>
      </c>
      <c r="F20" s="15">
        <f t="shared" si="6"/>
        <v>-6076.5</v>
      </c>
      <c r="G20" s="15">
        <f t="shared" si="6"/>
        <v>-2446.5</v>
      </c>
      <c r="H20" s="32">
        <f t="shared" si="6"/>
        <v>-3177</v>
      </c>
      <c r="I20" s="1">
        <v>16</v>
      </c>
      <c r="J20" s="39">
        <v>1</v>
      </c>
      <c r="K20" s="31">
        <v>-8107</v>
      </c>
      <c r="L20" s="15">
        <v>6144.2308199999998</v>
      </c>
      <c r="M20" s="15">
        <v>-1082</v>
      </c>
      <c r="N20" s="15">
        <v>36</v>
      </c>
      <c r="O20" s="32">
        <v>-167</v>
      </c>
      <c r="P20" s="3"/>
      <c r="W20" s="2"/>
      <c r="AC20"/>
      <c r="AD20" s="2"/>
    </row>
    <row r="21" spans="3:30" ht="12.75" x14ac:dyDescent="0.2">
      <c r="C21" s="58" t="s">
        <v>14</v>
      </c>
      <c r="D21" s="31">
        <f>MIN(K5:K35)</f>
        <v>-23244</v>
      </c>
      <c r="E21" s="15">
        <f t="shared" ref="E21:H21" si="7">MIN(L5:L35)</f>
        <v>1360.4905100000001</v>
      </c>
      <c r="F21" s="15">
        <f t="shared" si="7"/>
        <v>-8895</v>
      </c>
      <c r="G21" s="15">
        <f t="shared" si="7"/>
        <v>-15239</v>
      </c>
      <c r="H21" s="32">
        <f t="shared" si="7"/>
        <v>-5587</v>
      </c>
      <c r="I21" s="1">
        <v>17</v>
      </c>
      <c r="J21" s="39">
        <v>1</v>
      </c>
      <c r="K21" s="31">
        <v>-8376</v>
      </c>
      <c r="L21" s="15">
        <v>6028.3189700000003</v>
      </c>
      <c r="M21" s="15">
        <v>-1245</v>
      </c>
      <c r="N21" s="15">
        <v>31</v>
      </c>
      <c r="O21" s="32">
        <v>-346</v>
      </c>
      <c r="P21" s="3"/>
      <c r="W21" s="2"/>
      <c r="AC21"/>
      <c r="AD21" s="2"/>
    </row>
    <row r="22" spans="3:30" ht="12.75" x14ac:dyDescent="0.2">
      <c r="C22" s="57" t="s">
        <v>15</v>
      </c>
      <c r="D22" s="28">
        <f>AVERAGE(K5:K35)</f>
        <v>-7161.7096774193551</v>
      </c>
      <c r="E22" s="29">
        <f>AVERAGE(L5:L35)</f>
        <v>7087.323890967743</v>
      </c>
      <c r="F22" s="29">
        <f>AVERAGE(M5:M35)</f>
        <v>-674.45161290322585</v>
      </c>
      <c r="G22" s="29">
        <f>AVERAGE(N5:N35)</f>
        <v>-709.19354838709683</v>
      </c>
      <c r="H22" s="30">
        <f>AVERAGE(O5:O35)</f>
        <v>151.90322580645162</v>
      </c>
      <c r="I22" s="1">
        <v>18</v>
      </c>
      <c r="J22" s="39">
        <v>1</v>
      </c>
      <c r="K22" s="31">
        <v>-9552</v>
      </c>
      <c r="L22" s="15">
        <v>5859.0000200000004</v>
      </c>
      <c r="M22" s="15">
        <v>-1484</v>
      </c>
      <c r="N22" s="15">
        <v>16</v>
      </c>
      <c r="O22" s="32">
        <v>-472</v>
      </c>
      <c r="P22" s="3"/>
      <c r="W22" s="2"/>
      <c r="AC22"/>
      <c r="AD22" s="2"/>
    </row>
    <row r="23" spans="3:30" ht="12.75" x14ac:dyDescent="0.2">
      <c r="C23" s="21" t="s">
        <v>16</v>
      </c>
      <c r="D23" s="31">
        <f>STDEV(K5:K35)</f>
        <v>8213.8369969767009</v>
      </c>
      <c r="E23" s="15">
        <f>STDEV(L5:L35)</f>
        <v>3717.6958079717551</v>
      </c>
      <c r="F23" s="15">
        <f>STDEV(M5:M35)</f>
        <v>3964.5759070272125</v>
      </c>
      <c r="G23" s="15">
        <f>STDEV(N5:N35)</f>
        <v>2780.2775571197303</v>
      </c>
      <c r="H23" s="32">
        <f>STDEV(O5:O35)</f>
        <v>3047.3420260377588</v>
      </c>
      <c r="I23" s="1">
        <v>19</v>
      </c>
      <c r="J23" s="39">
        <v>1</v>
      </c>
      <c r="K23" s="31">
        <v>-9863</v>
      </c>
      <c r="L23" s="15">
        <v>5753.9527500000004</v>
      </c>
      <c r="M23" s="15">
        <v>-1858</v>
      </c>
      <c r="N23" s="15">
        <v>7</v>
      </c>
      <c r="O23" s="32">
        <v>-703</v>
      </c>
      <c r="P23" s="3"/>
      <c r="Q23" s="41"/>
      <c r="R23" s="3"/>
      <c r="S23" s="3"/>
      <c r="T23" s="3"/>
      <c r="U23" s="3"/>
      <c r="W23" s="2"/>
      <c r="X23" s="12"/>
      <c r="Y23" s="12"/>
      <c r="Z23" s="12"/>
      <c r="AA23" s="13"/>
      <c r="AC23"/>
      <c r="AD23" s="2"/>
    </row>
    <row r="24" spans="3:30" ht="12.75" customHeight="1" x14ac:dyDescent="0.2">
      <c r="C24" s="22" t="s">
        <v>17</v>
      </c>
      <c r="D24" s="49">
        <f>COUNTIF(K$5:K$35,"&gt;=0")/COUNTA(K$5:K$35)</f>
        <v>0.19354838709677419</v>
      </c>
      <c r="E24" s="42">
        <f t="shared" ref="E24:H24" si="8">COUNTIF(L$5:L$35,"&gt;=0")/COUNTA(L$5:L$35)</f>
        <v>1</v>
      </c>
      <c r="F24" s="42">
        <f t="shared" si="8"/>
        <v>0.38709677419354838</v>
      </c>
      <c r="G24" s="42">
        <f>COUNTIF(N$5:N$35,"&gt;=0")/COUNTA(N$5:N$35)</f>
        <v>0.67741935483870963</v>
      </c>
      <c r="H24" s="43">
        <f t="shared" si="8"/>
        <v>0.4838709677419355</v>
      </c>
      <c r="I24" s="1">
        <v>20</v>
      </c>
      <c r="J24" s="39">
        <v>1</v>
      </c>
      <c r="K24" s="31">
        <v>-11374</v>
      </c>
      <c r="L24" s="15">
        <v>5527.2411700000002</v>
      </c>
      <c r="M24" s="15">
        <v>-1931</v>
      </c>
      <c r="N24" s="15">
        <v>4</v>
      </c>
      <c r="O24" s="32">
        <v>-805</v>
      </c>
      <c r="P24" s="3"/>
      <c r="Q24" s="60" t="s">
        <v>18</v>
      </c>
      <c r="R24" s="60"/>
      <c r="S24" s="60"/>
      <c r="T24" s="60"/>
      <c r="U24" s="60"/>
      <c r="V24" s="60"/>
      <c r="W24" s="60"/>
      <c r="X24" s="12"/>
      <c r="Y24" s="12"/>
      <c r="Z24" s="12"/>
      <c r="AA24" s="13"/>
      <c r="AC24"/>
      <c r="AD24" s="2"/>
    </row>
    <row r="25" spans="3:30" ht="12.75" customHeight="1" x14ac:dyDescent="0.2">
      <c r="C25" s="23" t="s">
        <v>19</v>
      </c>
      <c r="D25" s="50">
        <f>1-D24</f>
        <v>0.80645161290322576</v>
      </c>
      <c r="E25" s="44">
        <f>1-E24</f>
        <v>0</v>
      </c>
      <c r="F25" s="44">
        <f>1-F24</f>
        <v>0.61290322580645162</v>
      </c>
      <c r="G25" s="44">
        <f>1-G24</f>
        <v>0.32258064516129037</v>
      </c>
      <c r="H25" s="45">
        <f>1-H24</f>
        <v>0.5161290322580645</v>
      </c>
      <c r="I25" s="1">
        <v>21</v>
      </c>
      <c r="J25" s="39">
        <v>1</v>
      </c>
      <c r="K25" s="31">
        <v>-12039</v>
      </c>
      <c r="L25" s="15">
        <v>5456.3180700000003</v>
      </c>
      <c r="M25" s="15">
        <v>-2181</v>
      </c>
      <c r="N25" s="15">
        <v>0</v>
      </c>
      <c r="O25" s="32">
        <v>-969</v>
      </c>
      <c r="P25" s="3"/>
      <c r="Q25" s="60"/>
      <c r="R25" s="60"/>
      <c r="S25" s="60"/>
      <c r="T25" s="60"/>
      <c r="U25" s="60"/>
      <c r="V25" s="60"/>
      <c r="W25" s="60"/>
      <c r="X25" s="12"/>
      <c r="Y25" s="12"/>
      <c r="Z25" s="12"/>
      <c r="AA25" s="13"/>
      <c r="AC25"/>
      <c r="AD25" s="2"/>
    </row>
    <row r="26" spans="3:30" ht="12.75" x14ac:dyDescent="0.2">
      <c r="C26" s="51" t="s">
        <v>20</v>
      </c>
      <c r="D26" s="52">
        <f>MEDIAN(K5:K35)</f>
        <v>-8107</v>
      </c>
      <c r="E26" s="52">
        <f>MEDIAN(L5:L35)</f>
        <v>6144.2308199999998</v>
      </c>
      <c r="F26" s="52">
        <f>MEDIAN(M5:M35)</f>
        <v>-1082</v>
      </c>
      <c r="G26" s="52">
        <f>MEDIAN(N5:N35)</f>
        <v>36</v>
      </c>
      <c r="H26" s="52">
        <f>MEDIAN(O5:O35)</f>
        <v>-167</v>
      </c>
      <c r="I26" s="1">
        <v>22</v>
      </c>
      <c r="J26" s="39">
        <v>1</v>
      </c>
      <c r="K26" s="31">
        <v>-12730</v>
      </c>
      <c r="L26" s="15">
        <v>5368.2639099999997</v>
      </c>
      <c r="M26" s="15">
        <v>-2398</v>
      </c>
      <c r="N26" s="15">
        <v>-2</v>
      </c>
      <c r="O26" s="32">
        <v>-1152</v>
      </c>
      <c r="P26" s="3"/>
      <c r="Q26" s="3"/>
      <c r="R26" s="3"/>
      <c r="S26" s="3"/>
      <c r="T26" s="3"/>
      <c r="U26" s="3"/>
      <c r="V26" s="2"/>
      <c r="W26" s="2"/>
      <c r="X26" s="12"/>
      <c r="Y26" s="12"/>
      <c r="Z26" s="12"/>
      <c r="AA26" s="13"/>
      <c r="AC26"/>
      <c r="AD26" s="2"/>
    </row>
    <row r="27" spans="3:30" ht="12.75" x14ac:dyDescent="0.2">
      <c r="I27" s="1">
        <v>23</v>
      </c>
      <c r="J27" s="39">
        <v>1</v>
      </c>
      <c r="K27" s="31">
        <v>-12847</v>
      </c>
      <c r="L27" s="15">
        <v>5261.5686699999997</v>
      </c>
      <c r="M27" s="15">
        <v>-2833</v>
      </c>
      <c r="N27" s="15">
        <v>-62</v>
      </c>
      <c r="O27" s="32">
        <v>-1408</v>
      </c>
      <c r="P27" s="3"/>
      <c r="Q27" s="3"/>
      <c r="R27" s="3"/>
      <c r="S27" s="3"/>
      <c r="T27" s="3"/>
      <c r="U27" s="3"/>
      <c r="V27" s="2"/>
      <c r="W27" s="2"/>
      <c r="X27" s="12"/>
      <c r="Y27" s="12"/>
      <c r="Z27" s="12"/>
      <c r="AA27" s="13"/>
      <c r="AC27"/>
      <c r="AD27" s="2"/>
    </row>
    <row r="28" spans="3:30" ht="12.75" x14ac:dyDescent="0.2">
      <c r="I28" s="1">
        <v>24</v>
      </c>
      <c r="J28" s="39">
        <v>1</v>
      </c>
      <c r="K28" s="31">
        <v>-13581</v>
      </c>
      <c r="L28" s="15">
        <v>5024.1448899999996</v>
      </c>
      <c r="M28" s="15">
        <v>-3059</v>
      </c>
      <c r="N28" s="15">
        <v>-130</v>
      </c>
      <c r="O28" s="32">
        <v>-1514</v>
      </c>
      <c r="P28" s="3"/>
      <c r="X28" s="12"/>
      <c r="Y28" s="12"/>
      <c r="Z28" s="12"/>
      <c r="AA28" s="13"/>
      <c r="AC28"/>
      <c r="AD28" s="2"/>
    </row>
    <row r="29" spans="3:30" ht="12.75" x14ac:dyDescent="0.2">
      <c r="I29" s="1">
        <v>25</v>
      </c>
      <c r="J29" s="39">
        <v>1</v>
      </c>
      <c r="K29" s="31">
        <v>-13765</v>
      </c>
      <c r="L29" s="15">
        <v>4826.0000799999998</v>
      </c>
      <c r="M29" s="15">
        <v>-3649</v>
      </c>
      <c r="N29" s="15">
        <v>-206</v>
      </c>
      <c r="O29" s="32">
        <v>-1643</v>
      </c>
      <c r="P29" s="3"/>
      <c r="Q29" s="3"/>
      <c r="R29" s="3"/>
      <c r="S29" s="3"/>
      <c r="T29" s="3"/>
      <c r="U29" s="3"/>
      <c r="V29" s="2"/>
      <c r="W29" s="2"/>
      <c r="X29" s="12"/>
      <c r="Y29" s="12"/>
      <c r="Z29" s="12"/>
      <c r="AA29" s="13"/>
      <c r="AC29"/>
      <c r="AD29" s="2"/>
    </row>
    <row r="30" spans="3:30" ht="12.75" x14ac:dyDescent="0.2">
      <c r="I30" s="1">
        <v>26</v>
      </c>
      <c r="J30" s="39">
        <v>1</v>
      </c>
      <c r="K30" s="31">
        <v>-14554</v>
      </c>
      <c r="L30" s="15">
        <v>4569.6010200000001</v>
      </c>
      <c r="M30" s="15">
        <v>-4143</v>
      </c>
      <c r="N30" s="15">
        <v>-460</v>
      </c>
      <c r="O30" s="32">
        <v>-1771</v>
      </c>
      <c r="P30" s="3"/>
      <c r="Q30" s="3"/>
      <c r="R30" s="3"/>
      <c r="S30" s="3"/>
      <c r="T30" s="3"/>
      <c r="U30" s="3"/>
      <c r="V30" s="2"/>
      <c r="W30" s="2"/>
      <c r="X30" s="12"/>
      <c r="Y30" s="12"/>
      <c r="Z30" s="12"/>
      <c r="AA30" s="13"/>
      <c r="AC30"/>
      <c r="AD30" s="2"/>
    </row>
    <row r="31" spans="3:30" ht="12.75" x14ac:dyDescent="0.2">
      <c r="I31" s="1">
        <v>27</v>
      </c>
      <c r="J31" s="39">
        <v>1</v>
      </c>
      <c r="K31" s="31">
        <v>-15304</v>
      </c>
      <c r="L31" s="15">
        <v>4415.1650499999996</v>
      </c>
      <c r="M31" s="15">
        <v>-4514</v>
      </c>
      <c r="N31" s="15">
        <v>-861</v>
      </c>
      <c r="O31" s="32">
        <v>-2251</v>
      </c>
      <c r="P31" s="3"/>
      <c r="Q31" s="3"/>
      <c r="R31" s="3"/>
      <c r="S31" s="3"/>
      <c r="T31" s="3"/>
      <c r="U31" s="3"/>
      <c r="V31" s="2"/>
      <c r="W31" s="2"/>
      <c r="X31" s="12"/>
      <c r="Y31" s="12"/>
      <c r="Z31" s="12"/>
      <c r="AA31" s="13"/>
      <c r="AC31"/>
      <c r="AD31" s="2"/>
    </row>
    <row r="32" spans="3:30" ht="12.75" x14ac:dyDescent="0.2">
      <c r="I32" s="1">
        <v>28</v>
      </c>
      <c r="J32" s="39">
        <v>1</v>
      </c>
      <c r="K32" s="31">
        <v>-16264</v>
      </c>
      <c r="L32" s="15">
        <v>4319.9998100000003</v>
      </c>
      <c r="M32" s="15">
        <v>-4813</v>
      </c>
      <c r="N32" s="15">
        <v>-1448</v>
      </c>
      <c r="O32" s="32">
        <v>-2495</v>
      </c>
      <c r="P32" s="3"/>
      <c r="Q32" s="3"/>
      <c r="R32" s="3"/>
      <c r="S32" s="3"/>
      <c r="T32" s="3"/>
      <c r="U32" s="3"/>
      <c r="V32" s="2"/>
      <c r="W32" s="2"/>
      <c r="X32" s="12"/>
      <c r="Y32" s="12"/>
      <c r="Z32" s="12"/>
      <c r="AA32" s="13"/>
      <c r="AC32"/>
      <c r="AD32" s="2"/>
    </row>
    <row r="33" spans="9:30" ht="12.75" x14ac:dyDescent="0.2">
      <c r="I33" s="1">
        <v>29</v>
      </c>
      <c r="J33" s="39">
        <v>1</v>
      </c>
      <c r="K33" s="31">
        <v>-16958</v>
      </c>
      <c r="L33" s="15">
        <v>4227.3629600000004</v>
      </c>
      <c r="M33" s="15">
        <v>-5370</v>
      </c>
      <c r="N33" s="15">
        <v>-2294</v>
      </c>
      <c r="O33" s="32">
        <v>-2830</v>
      </c>
      <c r="P33" s="3"/>
      <c r="Q33" s="3"/>
      <c r="R33" s="3"/>
      <c r="S33" s="3"/>
      <c r="T33" s="3"/>
      <c r="U33" s="3"/>
      <c r="V33" s="2"/>
      <c r="W33" s="2"/>
      <c r="X33" s="12"/>
      <c r="Y33" s="12"/>
      <c r="Z33" s="12"/>
      <c r="AA33" s="13"/>
      <c r="AC33"/>
      <c r="AD33" s="2"/>
    </row>
    <row r="34" spans="9:30" ht="12.75" x14ac:dyDescent="0.2">
      <c r="I34" s="1">
        <v>30</v>
      </c>
      <c r="J34" s="39">
        <v>1</v>
      </c>
      <c r="K34" s="31">
        <v>-17747</v>
      </c>
      <c r="L34" s="15">
        <v>4080.8387200000002</v>
      </c>
      <c r="M34" s="15">
        <v>-6783</v>
      </c>
      <c r="N34" s="15">
        <v>-2599</v>
      </c>
      <c r="O34" s="32">
        <v>-3524</v>
      </c>
      <c r="P34" s="3"/>
      <c r="Q34" s="3"/>
      <c r="R34" s="3"/>
      <c r="S34" s="3"/>
      <c r="T34" s="3"/>
      <c r="U34" s="3"/>
      <c r="V34" s="2"/>
      <c r="W34" s="2"/>
      <c r="X34" s="12"/>
      <c r="Y34" s="12"/>
      <c r="Z34" s="12"/>
      <c r="AA34" s="13"/>
      <c r="AC34"/>
      <c r="AD34" s="2"/>
    </row>
    <row r="35" spans="9:30" ht="12.75" x14ac:dyDescent="0.2">
      <c r="I35" s="1">
        <v>31</v>
      </c>
      <c r="J35" s="40">
        <v>1</v>
      </c>
      <c r="K35" s="33">
        <v>-23244</v>
      </c>
      <c r="L35" s="20">
        <v>1360.4905100000001</v>
      </c>
      <c r="M35" s="20">
        <v>-8895</v>
      </c>
      <c r="N35" s="20">
        <v>-15239</v>
      </c>
      <c r="O35" s="34">
        <v>-5587</v>
      </c>
      <c r="P35" s="3"/>
      <c r="Q35" s="3"/>
      <c r="R35" s="3"/>
      <c r="S35" s="3"/>
      <c r="T35" s="3"/>
      <c r="U35" s="3"/>
      <c r="V35" s="2"/>
      <c r="W35" s="2"/>
      <c r="X35" s="12"/>
      <c r="Y35" s="12"/>
      <c r="Z35" s="12"/>
      <c r="AA35" s="13"/>
      <c r="AC35"/>
      <c r="AD35" s="2"/>
    </row>
    <row r="36" spans="9:30" ht="12.75" x14ac:dyDescent="0.2">
      <c r="I36" s="5"/>
      <c r="P36" s="5"/>
      <c r="Q36" s="5"/>
      <c r="R36" s="5"/>
      <c r="S36" s="5"/>
      <c r="T36" s="5"/>
      <c r="U36" s="5"/>
      <c r="V36" s="2"/>
      <c r="W36" s="2"/>
      <c r="X36" s="12"/>
      <c r="Y36" s="12"/>
      <c r="Z36" s="12"/>
      <c r="AA36" s="13"/>
      <c r="AC36"/>
      <c r="AD36" s="2"/>
    </row>
    <row r="37" spans="9:30" ht="12.75" x14ac:dyDescent="0.2">
      <c r="I37" s="5"/>
      <c r="P37" s="5"/>
      <c r="Q37" s="5"/>
      <c r="R37" s="5"/>
      <c r="S37" s="5"/>
      <c r="T37" s="5"/>
      <c r="U37" s="5"/>
      <c r="V37" s="2"/>
      <c r="W37" s="2"/>
      <c r="X37" s="12"/>
      <c r="Y37" s="12"/>
      <c r="Z37" s="12"/>
      <c r="AA37" s="13"/>
      <c r="AC37"/>
      <c r="AD37" s="2"/>
    </row>
    <row r="38" spans="9:30" ht="12.75" x14ac:dyDescent="0.2">
      <c r="I38" s="2"/>
      <c r="P38" s="2"/>
      <c r="Q38" s="2"/>
      <c r="R38" s="2"/>
      <c r="S38" s="2"/>
      <c r="T38" s="2"/>
      <c r="U38" s="2"/>
      <c r="V38" s="2"/>
      <c r="W38" s="2"/>
      <c r="X38" s="12"/>
      <c r="Y38" s="12"/>
      <c r="Z38" s="12"/>
      <c r="AA38" s="13"/>
      <c r="AC38"/>
      <c r="AD38" s="2"/>
    </row>
    <row r="39" spans="9:30" ht="12.75" x14ac:dyDescent="0.2">
      <c r="I39" s="7"/>
      <c r="P39" s="7"/>
      <c r="Q39" s="7"/>
      <c r="R39" s="7"/>
      <c r="S39" s="7"/>
      <c r="T39" s="7"/>
      <c r="U39" s="7"/>
      <c r="V39" s="2"/>
      <c r="W39" s="2"/>
      <c r="X39" s="12"/>
      <c r="Y39" s="12"/>
      <c r="Z39" s="12"/>
      <c r="AA39" s="13"/>
      <c r="AC39"/>
      <c r="AD39" s="2"/>
    </row>
    <row r="40" spans="9:30" ht="12.75" x14ac:dyDescent="0.2">
      <c r="I40" s="8"/>
      <c r="P40" s="8"/>
      <c r="Q40" s="8"/>
      <c r="R40" s="8"/>
      <c r="S40" s="8"/>
      <c r="T40" s="8"/>
      <c r="U40" s="8"/>
      <c r="V40" s="2"/>
      <c r="W40" s="2"/>
      <c r="X40" s="12"/>
      <c r="Y40" s="12"/>
      <c r="Z40" s="12"/>
      <c r="AA40" s="13"/>
      <c r="AC40"/>
      <c r="AD40" s="2"/>
    </row>
    <row r="41" spans="9:30" ht="12.75" x14ac:dyDescent="0.2">
      <c r="I41" s="8"/>
      <c r="P41" s="8"/>
      <c r="Q41" s="8"/>
      <c r="R41" s="8"/>
      <c r="S41" s="8"/>
      <c r="T41" s="8"/>
      <c r="U41" s="8"/>
      <c r="V41" s="2"/>
      <c r="W41" s="2"/>
      <c r="X41" s="12"/>
      <c r="Y41" s="12"/>
      <c r="Z41" s="12"/>
      <c r="AA41" s="13"/>
      <c r="AC41"/>
      <c r="AD41" s="2"/>
    </row>
    <row r="42" spans="9:30" ht="12.75" x14ac:dyDescent="0.2">
      <c r="I42" s="8"/>
      <c r="P42" s="8"/>
      <c r="Q42" s="8"/>
      <c r="R42" s="8"/>
      <c r="S42" s="8"/>
      <c r="T42" s="8"/>
      <c r="U42" s="8"/>
      <c r="V42" s="2"/>
      <c r="W42" s="2"/>
      <c r="X42" s="12"/>
      <c r="Y42" s="12"/>
      <c r="Z42" s="12"/>
      <c r="AA42" s="13"/>
      <c r="AC42"/>
      <c r="AD42" s="2"/>
    </row>
    <row r="43" spans="9:30" ht="12.75" x14ac:dyDescent="0.2">
      <c r="I43" s="8"/>
      <c r="P43" s="8"/>
      <c r="Q43" s="8"/>
      <c r="R43" s="8"/>
      <c r="S43" s="8"/>
      <c r="T43" s="8"/>
      <c r="U43" s="8"/>
      <c r="V43" s="2"/>
      <c r="W43" s="2"/>
      <c r="X43" s="12"/>
      <c r="Y43" s="12"/>
      <c r="Z43" s="12"/>
      <c r="AA43" s="13"/>
      <c r="AC43"/>
      <c r="AD43" s="2"/>
    </row>
    <row r="44" spans="9:30" ht="12.75" x14ac:dyDescent="0.2">
      <c r="I44" s="8"/>
      <c r="P44" s="8"/>
      <c r="Q44" s="8"/>
      <c r="R44" s="8"/>
      <c r="S44" s="8"/>
      <c r="T44" s="8"/>
      <c r="U44" s="8"/>
      <c r="V44" s="2"/>
      <c r="W44" s="2"/>
      <c r="X44" s="12"/>
      <c r="Y44" s="12"/>
      <c r="Z44" s="12"/>
      <c r="AA44" s="13"/>
      <c r="AC44"/>
      <c r="AD44" s="2"/>
    </row>
    <row r="45" spans="9:30" ht="12.75" x14ac:dyDescent="0.2">
      <c r="I45" s="8"/>
      <c r="P45" s="8"/>
      <c r="Q45" s="8"/>
      <c r="R45" s="8"/>
      <c r="S45" s="8"/>
      <c r="T45" s="8"/>
      <c r="U45" s="8"/>
      <c r="V45" s="2"/>
      <c r="W45" s="2"/>
      <c r="X45" s="12"/>
      <c r="Y45" s="12"/>
      <c r="Z45" s="12"/>
      <c r="AA45" s="13"/>
      <c r="AC45"/>
      <c r="AD45" s="2"/>
    </row>
    <row r="46" spans="9:30" ht="12.75" x14ac:dyDescent="0.2">
      <c r="I46" s="8"/>
      <c r="P46" s="8"/>
      <c r="Q46" s="8"/>
      <c r="R46" s="8"/>
      <c r="S46" s="8"/>
      <c r="T46" s="8"/>
      <c r="U46" s="8"/>
      <c r="V46" s="2"/>
      <c r="W46" s="2"/>
      <c r="X46" s="12"/>
      <c r="Y46" s="12"/>
      <c r="Z46" s="12"/>
      <c r="AA46" s="13"/>
      <c r="AC46"/>
      <c r="AD46" s="2"/>
    </row>
    <row r="47" spans="9:30" ht="12.75" x14ac:dyDescent="0.2">
      <c r="I47" s="8"/>
      <c r="P47" s="8"/>
      <c r="Q47" s="8"/>
      <c r="R47" s="8"/>
      <c r="S47" s="8"/>
      <c r="T47" s="8"/>
      <c r="U47" s="8"/>
      <c r="V47" s="2"/>
      <c r="W47" s="2"/>
      <c r="X47" s="12"/>
      <c r="Y47" s="12"/>
      <c r="Z47" s="12"/>
      <c r="AA47" s="13"/>
      <c r="AC47"/>
      <c r="AD47" s="2"/>
    </row>
    <row r="48" spans="9:30" ht="12.75" x14ac:dyDescent="0.2">
      <c r="I48" s="8"/>
      <c r="P48" s="8"/>
      <c r="Q48" s="8"/>
      <c r="R48" s="8"/>
      <c r="S48" s="8"/>
      <c r="T48" s="8"/>
      <c r="U48" s="8"/>
      <c r="V48" s="2"/>
      <c r="W48" s="2"/>
      <c r="X48" s="12"/>
      <c r="Y48" s="12"/>
      <c r="Z48" s="12"/>
      <c r="AA48" s="13"/>
      <c r="AC48"/>
      <c r="AD48" s="2"/>
    </row>
    <row r="49" spans="9:30" ht="12.75" x14ac:dyDescent="0.2">
      <c r="I49" s="8"/>
      <c r="P49" s="8"/>
      <c r="Q49" s="8"/>
      <c r="R49" s="8"/>
      <c r="S49" s="8"/>
      <c r="T49" s="8"/>
      <c r="U49" s="8"/>
      <c r="V49" s="2"/>
      <c r="W49" s="2"/>
      <c r="X49" s="12"/>
      <c r="Y49" s="12"/>
      <c r="Z49" s="12"/>
      <c r="AA49" s="13"/>
      <c r="AC49"/>
      <c r="AD49" s="2"/>
    </row>
    <row r="50" spans="9:30" ht="12.75" x14ac:dyDescent="0.2">
      <c r="I50" s="8"/>
      <c r="P50" s="8"/>
      <c r="Q50" s="8"/>
      <c r="R50" s="8"/>
      <c r="S50" s="8"/>
      <c r="T50" s="8"/>
      <c r="U50" s="8"/>
      <c r="V50" s="2"/>
      <c r="W50" s="2"/>
      <c r="X50" s="12"/>
      <c r="Y50" s="12"/>
      <c r="Z50" s="12"/>
      <c r="AA50" s="13"/>
      <c r="AC50"/>
      <c r="AD50" s="2"/>
    </row>
    <row r="51" spans="9:30" ht="12.75" x14ac:dyDescent="0.2">
      <c r="I51" s="8"/>
      <c r="P51" s="8"/>
      <c r="Q51" s="8"/>
      <c r="R51" s="8"/>
      <c r="S51" s="8"/>
      <c r="T51" s="8"/>
      <c r="U51" s="8"/>
      <c r="V51" s="2"/>
      <c r="W51" s="2"/>
      <c r="X51" s="12"/>
      <c r="Y51" s="12"/>
      <c r="Z51" s="12"/>
      <c r="AA51" s="13"/>
      <c r="AC51"/>
      <c r="AD51" s="2"/>
    </row>
    <row r="52" spans="9:30" ht="12.75" x14ac:dyDescent="0.2">
      <c r="I52" s="9"/>
      <c r="P52" s="9"/>
      <c r="Q52" s="8"/>
      <c r="R52" s="8"/>
      <c r="S52" s="8"/>
      <c r="T52" s="8"/>
      <c r="U52" s="8"/>
      <c r="V52" s="2"/>
      <c r="W52" s="2"/>
      <c r="X52" s="12"/>
      <c r="Y52" s="12"/>
      <c r="Z52" s="12"/>
      <c r="AA52" s="13"/>
      <c r="AC52"/>
      <c r="AD52" s="2"/>
    </row>
    <row r="53" spans="9:30" ht="12.75" x14ac:dyDescent="0.2">
      <c r="I53" s="9"/>
      <c r="P53" s="9"/>
      <c r="Q53" s="8"/>
      <c r="R53" s="8"/>
      <c r="S53" s="8"/>
      <c r="T53" s="8"/>
      <c r="U53" s="8"/>
      <c r="V53" s="2"/>
      <c r="W53" s="2"/>
      <c r="X53" s="12"/>
      <c r="Y53" s="12"/>
      <c r="Z53" s="12"/>
      <c r="AA53" s="13"/>
      <c r="AC53"/>
      <c r="AD53" s="2"/>
    </row>
    <row r="54" spans="9:30" ht="12.75" x14ac:dyDescent="0.2">
      <c r="I54" s="9"/>
      <c r="P54" s="9"/>
      <c r="Q54" s="9"/>
      <c r="R54" s="9"/>
      <c r="S54" s="9"/>
      <c r="T54" s="9"/>
      <c r="U54" s="9"/>
      <c r="V54" s="2"/>
      <c r="W54" s="2"/>
      <c r="X54" s="12"/>
      <c r="Y54" s="12"/>
      <c r="Z54" s="12"/>
      <c r="AA54" s="13"/>
      <c r="AC54"/>
      <c r="AD54" s="2"/>
    </row>
    <row r="55" spans="9:30" ht="12.75" x14ac:dyDescent="0.2">
      <c r="I55" s="9"/>
      <c r="P55" s="9"/>
      <c r="Q55" s="9"/>
      <c r="R55" s="9"/>
      <c r="S55" s="9"/>
      <c r="T55" s="9"/>
      <c r="U55" s="9"/>
      <c r="V55" s="2"/>
      <c r="W55" s="2"/>
      <c r="X55" s="12"/>
      <c r="Y55" s="12"/>
      <c r="Z55" s="12"/>
      <c r="AA55" s="13"/>
      <c r="AC55"/>
      <c r="AD55" s="2"/>
    </row>
    <row r="56" spans="9:30" ht="12.75" x14ac:dyDescent="0.2">
      <c r="I56" s="8"/>
      <c r="P56" s="8"/>
      <c r="Q56" s="8"/>
      <c r="R56" s="8"/>
      <c r="S56" s="8"/>
      <c r="T56" s="8"/>
      <c r="U56" s="8"/>
      <c r="V56" s="2"/>
      <c r="W56" s="2"/>
      <c r="X56" s="12"/>
      <c r="Y56" s="12"/>
      <c r="Z56" s="12"/>
      <c r="AA56" s="13"/>
      <c r="AC56"/>
      <c r="AD56" s="2"/>
    </row>
    <row r="57" spans="9:30" ht="12.75" x14ac:dyDescent="0.2">
      <c r="I57" s="8"/>
      <c r="P57" s="8"/>
      <c r="Q57" s="8"/>
      <c r="R57" s="8"/>
      <c r="S57" s="8"/>
      <c r="T57" s="8"/>
      <c r="U57" s="8"/>
      <c r="V57" s="2"/>
      <c r="W57" s="2"/>
      <c r="X57" s="12"/>
      <c r="Y57" s="12"/>
      <c r="Z57" s="12"/>
      <c r="AA57" s="13"/>
      <c r="AC57"/>
      <c r="AD57" s="2"/>
    </row>
    <row r="58" spans="9:30" ht="12.75" x14ac:dyDescent="0.2">
      <c r="I58" s="8"/>
      <c r="P58" s="8"/>
      <c r="Q58" s="8"/>
      <c r="R58" s="8"/>
      <c r="S58" s="8"/>
      <c r="T58" s="8"/>
      <c r="U58" s="8"/>
      <c r="V58" s="2"/>
      <c r="W58" s="2"/>
      <c r="X58" s="12"/>
      <c r="Y58" s="12"/>
      <c r="Z58" s="12"/>
      <c r="AA58" s="13"/>
      <c r="AC58"/>
      <c r="AD58" s="2"/>
    </row>
    <row r="59" spans="9:30" ht="12.75" x14ac:dyDescent="0.2">
      <c r="I59" s="10"/>
      <c r="P59" s="10"/>
      <c r="Q59" s="10"/>
      <c r="R59" s="10"/>
      <c r="S59" s="10"/>
      <c r="T59" s="10"/>
      <c r="U59" s="10"/>
      <c r="V59" s="2"/>
      <c r="W59" s="2"/>
      <c r="X59" s="12"/>
      <c r="Y59" s="12"/>
      <c r="Z59" s="12"/>
      <c r="AA59" s="13"/>
      <c r="AC59"/>
      <c r="AD59" s="2"/>
    </row>
    <row r="60" spans="9:30" ht="12.75" x14ac:dyDescent="0.2">
      <c r="V60" s="2"/>
      <c r="W60" s="2"/>
      <c r="X60" s="12"/>
      <c r="Y60" s="12"/>
      <c r="Z60" s="12"/>
      <c r="AA60" s="13"/>
      <c r="AC60"/>
      <c r="AD60" s="2"/>
    </row>
    <row r="61" spans="9:30" ht="12.75" x14ac:dyDescent="0.2">
      <c r="V61" s="2"/>
      <c r="W61" s="2"/>
      <c r="X61" s="12"/>
      <c r="Y61" s="12"/>
      <c r="Z61" s="12"/>
      <c r="AA61" s="13"/>
      <c r="AC61"/>
      <c r="AD61" s="2"/>
    </row>
    <row r="62" spans="9:30" ht="12.75" x14ac:dyDescent="0.2">
      <c r="V62" s="2"/>
      <c r="W62" s="2"/>
      <c r="X62" s="12"/>
      <c r="Y62" s="12"/>
      <c r="Z62" s="12"/>
      <c r="AA62" s="13"/>
      <c r="AC62"/>
      <c r="AD62" s="2"/>
    </row>
    <row r="63" spans="9:30" ht="12.75" x14ac:dyDescent="0.2">
      <c r="V63" s="2"/>
      <c r="W63" s="2"/>
      <c r="X63" s="12"/>
      <c r="Y63" s="12"/>
      <c r="Z63" s="12"/>
      <c r="AA63" s="13"/>
      <c r="AC63"/>
      <c r="AD63" s="2"/>
    </row>
    <row r="64" spans="9:30" ht="12.75" x14ac:dyDescent="0.2">
      <c r="V64" s="2"/>
      <c r="W64" s="2"/>
      <c r="X64" s="12"/>
      <c r="Y64" s="12"/>
      <c r="Z64" s="12"/>
      <c r="AA64" s="13"/>
      <c r="AC64"/>
      <c r="AD64" s="2"/>
    </row>
    <row r="65" spans="22:30" ht="12.75" x14ac:dyDescent="0.2">
      <c r="V65" s="2"/>
      <c r="W65" s="2"/>
      <c r="X65" s="12"/>
      <c r="Y65" s="12"/>
      <c r="Z65" s="12"/>
      <c r="AA65" s="13"/>
      <c r="AC65"/>
      <c r="AD65" s="2"/>
    </row>
    <row r="66" spans="22:30" ht="12.75" x14ac:dyDescent="0.2">
      <c r="V66" s="2"/>
      <c r="W66" s="2"/>
      <c r="X66" s="12"/>
      <c r="Y66" s="12"/>
      <c r="Z66" s="12"/>
      <c r="AA66" s="13"/>
      <c r="AC66"/>
      <c r="AD66" s="2"/>
    </row>
    <row r="67" spans="22:30" ht="12.75" x14ac:dyDescent="0.2">
      <c r="V67" s="2"/>
      <c r="W67" s="2"/>
      <c r="X67" s="12"/>
      <c r="Y67" s="12"/>
      <c r="Z67" s="12"/>
      <c r="AA67" s="13"/>
      <c r="AC67"/>
      <c r="AD67" s="2"/>
    </row>
    <row r="68" spans="22:30" ht="12.75" x14ac:dyDescent="0.2">
      <c r="V68" s="2"/>
      <c r="W68" s="2"/>
      <c r="X68" s="12"/>
      <c r="Y68" s="12"/>
      <c r="Z68" s="12"/>
      <c r="AA68" s="13"/>
      <c r="AC68"/>
      <c r="AD68" s="2"/>
    </row>
    <row r="69" spans="22:30" ht="12.75" x14ac:dyDescent="0.2">
      <c r="V69" s="2"/>
      <c r="W69" s="2"/>
      <c r="X69" s="12"/>
      <c r="Y69" s="12"/>
      <c r="Z69" s="12"/>
      <c r="AA69" s="13"/>
      <c r="AC69"/>
      <c r="AD69" s="2"/>
    </row>
    <row r="70" spans="22:30" ht="12.75" x14ac:dyDescent="0.2">
      <c r="V70" s="2"/>
      <c r="W70" s="2"/>
      <c r="X70" s="12"/>
      <c r="Y70" s="12"/>
      <c r="Z70" s="12"/>
      <c r="AA70" s="13"/>
      <c r="AC70"/>
      <c r="AD70" s="2"/>
    </row>
    <row r="71" spans="22:30" ht="12.75" x14ac:dyDescent="0.2">
      <c r="V71" s="2"/>
      <c r="W71" s="2"/>
      <c r="X71" s="12"/>
      <c r="Y71" s="12"/>
      <c r="Z71" s="12"/>
      <c r="AA71" s="13"/>
      <c r="AC71"/>
      <c r="AD71" s="2"/>
    </row>
    <row r="72" spans="22:30" ht="12.75" x14ac:dyDescent="0.2">
      <c r="V72" s="2"/>
      <c r="W72" s="2"/>
      <c r="X72" s="12"/>
      <c r="Y72" s="12"/>
      <c r="Z72" s="12"/>
      <c r="AA72" s="13"/>
      <c r="AC72"/>
      <c r="AD72" s="2"/>
    </row>
    <row r="73" spans="22:30" ht="12.75" x14ac:dyDescent="0.2">
      <c r="V73" s="2"/>
      <c r="W73" s="2"/>
      <c r="X73" s="12"/>
      <c r="Y73" s="12"/>
      <c r="Z73" s="12"/>
      <c r="AA73" s="13"/>
      <c r="AC73"/>
      <c r="AD73" s="2"/>
    </row>
    <row r="74" spans="22:30" ht="12.75" x14ac:dyDescent="0.2">
      <c r="V74" s="2"/>
      <c r="W74" s="2"/>
      <c r="X74" s="12"/>
      <c r="Y74" s="12"/>
      <c r="Z74" s="12"/>
      <c r="AA74" s="13"/>
      <c r="AC74"/>
      <c r="AD74" s="2"/>
    </row>
    <row r="75" spans="22:30" ht="12.75" x14ac:dyDescent="0.2">
      <c r="V75" s="2"/>
      <c r="W75" s="2"/>
      <c r="X75" s="12"/>
      <c r="Y75" s="12"/>
      <c r="Z75" s="12"/>
      <c r="AA75" s="13"/>
      <c r="AC75"/>
      <c r="AD75" s="2"/>
    </row>
    <row r="76" spans="22:30" ht="12.75" x14ac:dyDescent="0.2">
      <c r="V76" s="2"/>
      <c r="W76" s="2"/>
      <c r="X76" s="12"/>
      <c r="Y76" s="12"/>
      <c r="Z76" s="12"/>
      <c r="AA76" s="13"/>
      <c r="AC76"/>
      <c r="AD76" s="2"/>
    </row>
    <row r="77" spans="22:30" ht="12.75" x14ac:dyDescent="0.2">
      <c r="V77" s="2"/>
      <c r="W77" s="2"/>
      <c r="X77" s="12"/>
      <c r="Y77" s="12"/>
      <c r="Z77" s="12"/>
      <c r="AA77" s="13"/>
      <c r="AC77"/>
      <c r="AD77" s="2"/>
    </row>
    <row r="78" spans="22:30" ht="12.75" x14ac:dyDescent="0.2">
      <c r="V78" s="2"/>
      <c r="W78" s="2"/>
      <c r="X78" s="12"/>
      <c r="Y78" s="12"/>
      <c r="Z78" s="12"/>
      <c r="AA78" s="13"/>
      <c r="AC78"/>
      <c r="AD78" s="2"/>
    </row>
    <row r="79" spans="22:30" ht="12.75" x14ac:dyDescent="0.2">
      <c r="V79" s="2"/>
      <c r="W79" s="2"/>
      <c r="X79" s="12"/>
      <c r="Y79" s="12"/>
      <c r="Z79" s="12"/>
      <c r="AA79" s="13"/>
      <c r="AC79"/>
      <c r="AD79" s="2"/>
    </row>
    <row r="80" spans="22:30" ht="12.75" x14ac:dyDescent="0.2">
      <c r="V80" s="2"/>
      <c r="W80" s="2"/>
      <c r="X80" s="12"/>
      <c r="Y80" s="12"/>
      <c r="Z80" s="12"/>
      <c r="AA80" s="13"/>
      <c r="AC80"/>
      <c r="AD80" s="2"/>
    </row>
    <row r="81" spans="9:30" ht="12.75" x14ac:dyDescent="0.2">
      <c r="V81" s="2"/>
      <c r="W81" s="2"/>
      <c r="X81" s="12"/>
      <c r="Y81" s="12"/>
      <c r="Z81" s="12"/>
      <c r="AA81" s="13"/>
      <c r="AC81"/>
      <c r="AD81" s="2"/>
    </row>
    <row r="82" spans="9:30" ht="12.75" x14ac:dyDescent="0.2">
      <c r="V82" s="2"/>
      <c r="W82" s="2"/>
      <c r="X82" s="12"/>
      <c r="Y82" s="12"/>
      <c r="Z82" s="12"/>
      <c r="AA82" s="13"/>
      <c r="AC82"/>
      <c r="AD82" s="2"/>
    </row>
    <row r="83" spans="9:30" ht="12.75" x14ac:dyDescent="0.2">
      <c r="V83" s="2"/>
      <c r="W83" s="2"/>
      <c r="X83" s="12"/>
      <c r="Y83" s="12"/>
      <c r="Z83" s="12"/>
      <c r="AA83" s="13"/>
      <c r="AC83"/>
      <c r="AD83" s="2"/>
    </row>
    <row r="84" spans="9:30" ht="12.75" x14ac:dyDescent="0.2">
      <c r="V84" s="2"/>
      <c r="W84" s="2"/>
      <c r="X84" s="12"/>
      <c r="Y84" s="12"/>
      <c r="Z84" s="12"/>
      <c r="AA84" s="13"/>
      <c r="AC84"/>
      <c r="AD84" s="2"/>
    </row>
    <row r="85" spans="9:30" ht="12.75" x14ac:dyDescent="0.2">
      <c r="V85" s="2"/>
      <c r="W85" s="2"/>
      <c r="X85" s="12"/>
      <c r="Y85" s="12"/>
      <c r="Z85" s="12"/>
      <c r="AA85" s="13"/>
      <c r="AC85"/>
      <c r="AD85" s="2"/>
    </row>
    <row r="86" spans="9:30" ht="12.75" x14ac:dyDescent="0.2">
      <c r="V86" s="2"/>
      <c r="W86" s="2"/>
      <c r="X86" s="12"/>
      <c r="Y86" s="12"/>
      <c r="Z86" s="12"/>
      <c r="AA86" s="13"/>
      <c r="AC86"/>
      <c r="AD86" s="2"/>
    </row>
    <row r="87" spans="9:30" ht="12.75" x14ac:dyDescent="0.2">
      <c r="V87" s="2"/>
      <c r="W87" s="2"/>
      <c r="X87" s="12"/>
      <c r="Y87" s="12"/>
      <c r="Z87" s="12"/>
      <c r="AA87" s="13"/>
      <c r="AC87"/>
      <c r="AD87" s="2"/>
    </row>
    <row r="88" spans="9:30" ht="12.75" x14ac:dyDescent="0.2">
      <c r="V88" s="2"/>
      <c r="W88" s="2"/>
      <c r="X88" s="12"/>
      <c r="Y88" s="12"/>
      <c r="Z88" s="12"/>
      <c r="AA88" s="13"/>
      <c r="AC88"/>
      <c r="AD88" s="2"/>
    </row>
    <row r="89" spans="9:30" ht="12.75" x14ac:dyDescent="0.2">
      <c r="V89" s="2"/>
      <c r="W89" s="2"/>
      <c r="X89" s="12"/>
      <c r="Y89" s="12"/>
      <c r="Z89" s="12"/>
      <c r="AA89" s="13"/>
      <c r="AC89"/>
      <c r="AD89" s="2"/>
    </row>
    <row r="90" spans="9:30" ht="12.75" x14ac:dyDescent="0.2">
      <c r="V90" s="2"/>
      <c r="W90" s="2"/>
      <c r="X90" s="12"/>
      <c r="Y90" s="12"/>
      <c r="Z90" s="12"/>
      <c r="AA90" s="13"/>
      <c r="AC90"/>
      <c r="AD90" s="2"/>
    </row>
    <row r="91" spans="9:30" ht="12.75" x14ac:dyDescent="0.2">
      <c r="V91" s="2"/>
      <c r="W91" s="2"/>
      <c r="X91" s="12"/>
      <c r="Y91" s="12"/>
      <c r="Z91" s="12"/>
      <c r="AA91" s="13"/>
      <c r="AC91"/>
      <c r="AD91" s="2"/>
    </row>
    <row r="92" spans="9:30" ht="12.75" x14ac:dyDescent="0.2">
      <c r="V92" s="2"/>
      <c r="W92" s="2"/>
      <c r="X92" s="12"/>
      <c r="Y92" s="12"/>
      <c r="Z92" s="12"/>
      <c r="AA92" s="13"/>
      <c r="AC92"/>
      <c r="AD92" s="2"/>
    </row>
    <row r="93" spans="9:30" ht="12.75" x14ac:dyDescent="0.2">
      <c r="I93" s="2"/>
      <c r="P93" s="2"/>
      <c r="Q93" s="2"/>
      <c r="R93" s="2"/>
      <c r="S93" s="2"/>
      <c r="T93" s="2"/>
      <c r="U93" s="2"/>
      <c r="V93" s="2"/>
      <c r="W93" s="2"/>
      <c r="X93" s="12"/>
      <c r="Y93" s="12"/>
      <c r="Z93" s="12"/>
      <c r="AA93" s="13"/>
      <c r="AC93"/>
      <c r="AD93" s="2"/>
    </row>
    <row r="94" spans="9:30" ht="12.75" x14ac:dyDescent="0.2">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Props1.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3.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4.xml><?xml version="1.0" encoding="utf-8"?>
<ds:datastoreItem xmlns:ds="http://schemas.openxmlformats.org/officeDocument/2006/customXml" ds:itemID="{C460374B-0EC7-454F-A3EE-8E4ED2B8DFBB}">
  <ds:schemaRefs>
    <ds:schemaRef ds:uri="http://schemas.microsoft.com/office/2006/documentManagement/types"/>
    <ds:schemaRef ds:uri="http://schemas.microsoft.com/office/infopath/2007/PartnerControls"/>
    <ds:schemaRef ds:uri="c2d3ddbd-1907-4f48-8693-0f26089e1585"/>
    <ds:schemaRef ds:uri="http://purl.org/dc/elements/1.1/"/>
    <ds:schemaRef ds:uri="http://schemas.microsoft.com/office/2006/metadata/properties"/>
    <ds:schemaRef ds:uri="http://purl.org/dc/terms/"/>
    <ds:schemaRef ds:uri="e06d6100-095f-438e-9ab4-ec985388c483"/>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JUN 24 Published MOS estimates</vt:lpstr>
      <vt:lpstr>JUL 24 Published MOS estimates</vt:lpstr>
      <vt:lpstr>AUG 24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Hitesh Sampat</cp:lastModifiedBy>
  <cp:revision/>
  <dcterms:created xsi:type="dcterms:W3CDTF">2010-01-06T00:04:41Z</dcterms:created>
  <dcterms:modified xsi:type="dcterms:W3CDTF">2023-09-28T04:48:15Z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2023-09-28T04:42:25Z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35519a4b-a970-4614-91c2-5b22360c7041</vt:lpwstr>
  </property>
  <property fmtid="{D5CDD505-2E9C-101B-9397-08002B2CF9AE}" pid="37" name="MSIP_Label_c1941c47-a837-430d-8559-fd118a72769e_ContentBits">
    <vt:lpwstr>0</vt:lpwstr>
  </property>
  <property fmtid="{D5CDD505-2E9C-101B-9397-08002B2CF9AE}" pid="38" name="MediaServiceImageTags">
    <vt:lpwstr/>
  </property>
  <property fmtid="{D5CDD505-2E9C-101B-9397-08002B2CF9AE}" pid="39" name="lcf76f155ced4ddcb4097134ff3c332f">
    <vt:lpwstr/>
  </property>
</Properties>
</file>