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aemocloud.sharepoint.com/sites/GasMarketOperations/Shared Documents/General/04. Short Term Trading Market- STTM/STTM-BAU/Market Operator Service (MOS)/MOS Estimates/2025/Mar 2025 to May 2025/"/>
    </mc:Choice>
  </mc:AlternateContent>
  <xr:revisionPtr revIDLastSave="0" documentId="13_ncr:1_{68C0972B-6733-4500-A654-6307F60B0D35}" xr6:coauthVersionLast="47" xr6:coauthVersionMax="47" xr10:uidLastSave="{00000000-0000-0000-0000-000000000000}"/>
  <bookViews>
    <workbookView xWindow="12015" yWindow="-16020" windowWidth="16050" windowHeight="15120" tabRatio="883" firstSheet="2" activeTab="4" xr2:uid="{00000000-000D-0000-FFFF-FFFF00000000}"/>
  </bookViews>
  <sheets>
    <sheet name="Important Notice" sheetId="10" r:id="rId1"/>
    <sheet name="MOS Estimates Methodology" sheetId="9" r:id="rId2"/>
    <sheet name="Mar 25 Published MOS estimates" sheetId="4" r:id="rId3"/>
    <sheet name="Apr 25 Published MOS estimates" sheetId="8" r:id="rId4"/>
    <sheet name="May 25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F5" i="4"/>
  <c r="G5" i="4"/>
  <c r="H5" i="4"/>
  <c r="D6" i="4"/>
  <c r="E6" i="4"/>
  <c r="F6" i="4"/>
  <c r="G6" i="4"/>
  <c r="H6" i="4"/>
  <c r="E24" i="8" l="1"/>
  <c r="G24" i="8"/>
  <c r="D20" i="8"/>
  <c r="F17" i="4"/>
  <c r="G16" i="4"/>
  <c r="E15" i="4"/>
  <c r="D22" i="6"/>
  <c r="F24" i="8"/>
  <c r="D21" i="4"/>
  <c r="D21" i="8" l="1"/>
  <c r="G17" i="4"/>
  <c r="D5" i="6"/>
  <c r="D15" i="8"/>
  <c r="E21" i="4"/>
  <c r="D24" i="4"/>
  <c r="D25" i="4" s="1"/>
  <c r="H16" i="4"/>
  <c r="F16" i="4"/>
  <c r="D18" i="6"/>
  <c r="D21"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<sst xmlns="http://schemas.openxmlformats.org/spreadsheetml/2006/main" count="96" uniqueCount="25">
  <si>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</si>
  <si>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</si>
  <si>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</si>
  <si>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</si>
  <si>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</si>
  <si>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</si>
  <si>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</si>
  <si>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</si>
  <si>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</si>
  <si>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</si>
  <si>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</si>
  <si>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</si>
  <si>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</si>
  <si>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</si>
  <si>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</si>
  <si>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</si>
  <si>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</si>
  <si>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</si>
  <si>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</si>
  <si>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</si>
  <si>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</si>
  <si>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</si>
  <si>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March 2025</t>
  </si>
  <si>
    <t>MOS Period:  Apr 2025</t>
  </si>
  <si>
    <t>MOS Period: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</si>
</sst>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'Mar 25 Published MOS estimates'!$C$19</c:f>
              <c:strCache>
                <c:ptCount val="1"/>
                <c:pt idx="0">
                  <c:v>25%</c:v>
                </c:pt>
              </c:strCache>
            </c:strRef>
          </c:tx>
          <c:spPr>
            <a:ln w="28575">
              <a:noFill/>
            </a:ln>
          </c:spPr>
          <c:marker>
            <c:symbol val="none"/>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estimates'!$D$19:$H$19</c:f>
              <c:numCache>
                <c:formatCode>#,##0</c:formatCode>
                <c:ptCount val="5"/>
                <c:pt idx="0">
                  <c:v>-9750.5</c:v>
                </c:pt>
                <c:pt idx="1">
                  <c:v>2424.1366550000002</c:v>
                </c:pt>
                <c:pt idx="2">
                  <c:v>-1128</c:v>
                </c:pt>
                <c:pt idx="3">
                  <c:v>-637.5</c:v>
                </c:pt>
                <c:pt idx="4">
                  <c:v>-1184</c:v>
                </c:pt>
              </c:numCache>
            </c:numRef>
          </c:val>
          <c:smooth val="0"/>
          <c:extLst>
            <c:ext xmlns:c16="http://schemas.microsoft.com/office/drawing/2014/chart" uri="{C3380CC4-5D6E-409C-BE32-E72D297353CC}">
              <c16:uniqueId val="{00000000-19B8-4C34-A3F7-D1248307263F}"/>
            </c:ext>
          </c:extLst>
        </c:ser>
        <c:ser>
          <c:idx val="1"/>
          <c:order val="1"/>
          <c:tx>
            <c:strRef>
              <c:f>'Mar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estimates'!$D$20:$H$20</c:f>
              <c:numCache>
                <c:formatCode>#,##0</c:formatCode>
                <c:ptCount val="5"/>
                <c:pt idx="0">
                  <c:v>-16302.5</c:v>
                </c:pt>
                <c:pt idx="1">
                  <c:v>1220.581565</c:v>
                </c:pt>
                <c:pt idx="2">
                  <c:v>-3013.5</c:v>
                </c:pt>
                <c:pt idx="3">
                  <c:v>-2201</c:v>
                </c:pt>
                <c:pt idx="4">
                  <c:v>-3664</c:v>
                </c:pt>
              </c:numCache>
            </c:numRef>
          </c:val>
          <c:smooth val="0"/>
          <c:extLst>
            <c:ext xmlns:c16="http://schemas.microsoft.com/office/drawing/2014/chart" uri="{C3380CC4-5D6E-409C-BE32-E72D297353CC}">
              <c16:uniqueId val="{00000001-19B8-4C34-A3F7-D1248307263F}"/>
            </c:ext>
          </c:extLst>
        </c:ser>
        <c:ser>
          <c:idx val="2"/>
          <c:order val="2"/>
          <c:tx>
            <c:strRef>
              <c:f>'Mar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estimates'!$D$21:$H$21</c:f>
              <c:numCache>
                <c:formatCode>#,##0</c:formatCode>
                <c:ptCount val="5"/>
                <c:pt idx="0">
                  <c:v>-26005</c:v>
                </c:pt>
                <c:pt idx="1">
                  <c:v>0</c:v>
                </c:pt>
                <c:pt idx="2">
                  <c:v>-4684</c:v>
                </c:pt>
                <c:pt idx="3">
                  <c:v>-6645</c:v>
                </c:pt>
                <c:pt idx="4">
                  <c:v>-7177</c:v>
                </c:pt>
              </c:numCache>
            </c:numRef>
          </c:val>
          <c:smooth val="0"/>
          <c:extLst>
            <c:ext xmlns:c16="http://schemas.microsoft.com/office/drawing/2014/chart" uri="{C3380CC4-5D6E-409C-BE32-E72D297353CC}">
              <c16:uniqueId val="{00000002-19B8-4C34-A3F7-D1248307263F}"/>
            </c:ext>
          </c:extLst>
        </c:ser>
        <c:ser>
          <c:idx val="3"/>
          <c:order val="3"/>
          <c:tx>
            <c:strRef>
              <c:f>'Mar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estimates'!$D$22:$H$22</c:f>
              <c:numCache>
                <c:formatCode>#,##0</c:formatCode>
                <c:ptCount val="5"/>
                <c:pt idx="0">
                  <c:v>-4886.7419354838712</c:v>
                </c:pt>
                <c:pt idx="1">
                  <c:v>5675.5595761290342</c:v>
                </c:pt>
                <c:pt idx="2">
                  <c:v>376.41935483870969</c:v>
                </c:pt>
                <c:pt idx="3">
                  <c:v>-578.87096774193549</c:v>
                </c:pt>
                <c:pt idx="4">
                  <c:v>-258.54838709677421</c:v>
                </c:pt>
              </c:numCache>
            </c:numRef>
          </c:val>
          <c:smooth val="0"/>
          <c:extLst>
            <c:ext xmlns:c16="http://schemas.microsoft.com/office/drawing/2014/chart" uri="{C3380CC4-5D6E-409C-BE32-E72D297353CC}">
              <c16:uniqueId val="{00000003-19B8-4C34-A3F7-D1248307263F}"/>
            </c:ext>
          </c:extLst>
        </c:ser>
        <c:ser>
          <c:idx val="4"/>
          <c:order val="4"/>
          <c:tx>
            <c:strRef>
              <c:f>'Mar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estimates'!$D$26:$H$26</c:f>
              <c:numCache>
                <c:formatCode>#,##0</c:formatCode>
                <c:ptCount val="5"/>
                <c:pt idx="0">
                  <c:v>-5024</c:v>
                </c:pt>
                <c:pt idx="1">
                  <c:v>3889.13544</c:v>
                </c:pt>
                <c:pt idx="2">
                  <c:v>420</c:v>
                </c:pt>
                <c:pt idx="3">
                  <c:v>-45</c:v>
                </c:pt>
                <c:pt idx="4">
                  <c:v>-181</c:v>
                </c:pt>
              </c:numCache>
            </c:numRef>
          </c:val>
          <c:smooth val="0"/>
          <c:extLst>
            <c:ext xmlns:c16="http://schemas.microsoft.com/office/drawing/2014/chart" uri="{C3380CC4-5D6E-409C-BE32-E72D297353CC}">
              <c16:uniqueId val="{00000004-19B8-4C34-A3F7-D1248307263F}"/>
            </c:ext>
          </c:extLst>
        </c:ser>
        <c:ser>
          <c:idx val="5"/>
          <c:order val="5"/>
          <c:tx>
            <c:strRef>
              <c:f>'Mar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estimates'!$D$15:$H$15</c:f>
              <c:numCache>
                <c:formatCode>#,##0</c:formatCode>
                <c:ptCount val="5"/>
                <c:pt idx="0">
                  <c:v>9920</c:v>
                </c:pt>
                <c:pt idx="1">
                  <c:v>20943.113799999999</c:v>
                </c:pt>
                <c:pt idx="2">
                  <c:v>6724</c:v>
                </c:pt>
                <c:pt idx="3">
                  <c:v>526</c:v>
                </c:pt>
                <c:pt idx="4">
                  <c:v>7261</c:v>
                </c:pt>
              </c:numCache>
            </c:numRef>
          </c:val>
          <c:smooth val="0"/>
          <c:extLst>
            <c:ext xmlns:c16="http://schemas.microsoft.com/office/drawing/2014/chart" uri="{C3380CC4-5D6E-409C-BE32-E72D297353CC}">
              <c16:uniqueId val="{00000005-19B8-4C34-A3F7-D1248307263F}"/>
            </c:ext>
          </c:extLst>
        </c:ser>
        <c:ser>
          <c:idx val="10"/>
          <c:order val="6"/>
          <c:tx>
            <c:strRef>
              <c:f>'Mar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estimates'!$D$16:$H$16</c:f>
              <c:numCache>
                <c:formatCode>#,##0</c:formatCode>
                <c:ptCount val="5"/>
                <c:pt idx="0">
                  <c:v>6104</c:v>
                </c:pt>
                <c:pt idx="1">
                  <c:v>14785.745695</c:v>
                </c:pt>
                <c:pt idx="2">
                  <c:v>3839.5</c:v>
                </c:pt>
                <c:pt idx="3">
                  <c:v>144.5</c:v>
                </c:pt>
                <c:pt idx="4">
                  <c:v>2256.5</c:v>
                </c:pt>
              </c:numCache>
            </c:numRef>
          </c:val>
          <c:smooth val="0"/>
          <c:extLst>
            <c:ext xmlns:c16="http://schemas.microsoft.com/office/drawing/2014/chart" uri="{C3380CC4-5D6E-409C-BE32-E72D297353CC}">
              <c16:uniqueId val="{00000006-19B8-4C34-A3F7-D1248307263F}"/>
            </c:ext>
          </c:extLst>
        </c:ser>
        <c:ser>
          <c:idx val="11"/>
          <c:order val="7"/>
          <c:tx>
            <c:strRef>
              <c:f>'Mar 25 Published MOS estimates'!$C$17</c:f>
              <c:strCache>
                <c:ptCount val="1"/>
                <c:pt idx="0">
                  <c:v>75%</c:v>
                </c:pt>
              </c:strCache>
            </c:strRef>
          </c:tx>
          <c:spPr>
            <a:ln w="28575">
              <a:noFill/>
            </a:ln>
          </c:spPr>
          <c:marker>
            <c:symbol val="none"/>
          </c:marker>
          <c:cat>
            <c:strRef>
              <c:f>'Mar 25 Published MOS estimates'!$D$4:$H$4</c:f>
              <c:strCache>
                <c:ptCount val="5"/>
                <c:pt idx="0">
                  <c:v>Sydney MSP</c:v>
                </c:pt>
                <c:pt idx="1">
                  <c:v>Sydney EGP</c:v>
                </c:pt>
                <c:pt idx="2">
                  <c:v>Adelaide MAP</c:v>
                </c:pt>
                <c:pt idx="3">
                  <c:v>Adelaide SEAGas</c:v>
                </c:pt>
                <c:pt idx="4">
                  <c:v>Brisbane RBP</c:v>
                </c:pt>
              </c:strCache>
            </c:strRef>
          </c:cat>
          <c:val>
            <c:numRef>
              <c:f>'Mar 25 Published MOS estimates'!$D$17:$H$17</c:f>
              <c:numCache>
                <c:formatCode>#,##0</c:formatCode>
                <c:ptCount val="5"/>
                <c:pt idx="0">
                  <c:v>525</c:v>
                </c:pt>
                <c:pt idx="1">
                  <c:v>7762.59339</c:v>
                </c:pt>
                <c:pt idx="2">
                  <c:v>1609</c:v>
                </c:pt>
                <c:pt idx="3">
                  <c:v>43</c:v>
                </c:pt>
                <c:pt idx="4">
                  <c:v>808</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'Mar 25 Published MOS estimates'!$K$4</c:f>
              <c:strCache>
                <c:ptCount val="1"/>
                <c:pt idx="0">
                  <c:v>Sydney MSP</c:v>
                </c:pt>
              </c:strCache>
            </c:strRef>
          </c:tx>
          <c:spPr>
            <a:ln w="25400">
              <a:solidFill>
                <a:srgbClr val="00FFFF"/>
              </a:solidFill>
              <a:prstDash val="solid"/>
            </a:ln>
          </c:spPr>
          <c:marker>
            <c:symbol val="none"/>
          </c:marker>
          <c:val>
            <c:numRef>
              <c:f>'Mar 25 Published MOS estimates'!$K$5:$K$35</c:f>
              <c:numCache>
                <c:formatCode>#,##0</c:formatCode>
                <c:ptCount val="31"/>
                <c:pt idx="0">
                  <c:v>9920</c:v>
                </c:pt>
                <c:pt idx="1">
                  <c:v>7386</c:v>
                </c:pt>
                <c:pt idx="2">
                  <c:v>4822</c:v>
                </c:pt>
                <c:pt idx="3">
                  <c:v>4327</c:v>
                </c:pt>
                <c:pt idx="4">
                  <c:v>2406</c:v>
                </c:pt>
                <c:pt idx="5">
                  <c:v>1875</c:v>
                </c:pt>
                <c:pt idx="6">
                  <c:v>1250</c:v>
                </c:pt>
                <c:pt idx="7">
                  <c:v>937</c:v>
                </c:pt>
                <c:pt idx="8">
                  <c:v>113</c:v>
                </c:pt>
                <c:pt idx="9">
                  <c:v>-864</c:v>
                </c:pt>
                <c:pt idx="10">
                  <c:v>-1282</c:v>
                </c:pt>
                <c:pt idx="11">
                  <c:v>-2195</c:v>
                </c:pt>
                <c:pt idx="12">
                  <c:v>-2657</c:v>
                </c:pt>
                <c:pt idx="13">
                  <c:v>-3418</c:v>
                </c:pt>
                <c:pt idx="14">
                  <c:v>-4092</c:v>
                </c:pt>
                <c:pt idx="15">
                  <c:v>-5024</c:v>
                </c:pt>
                <c:pt idx="16">
                  <c:v>-5455</c:v>
                </c:pt>
                <c:pt idx="17">
                  <c:v>-5951</c:v>
                </c:pt>
                <c:pt idx="18">
                  <c:v>-6438</c:v>
                </c:pt>
                <c:pt idx="19">
                  <c:v>-7017</c:v>
                </c:pt>
                <c:pt idx="20">
                  <c:v>-7522</c:v>
                </c:pt>
                <c:pt idx="21">
                  <c:v>-8871</c:v>
                </c:pt>
                <c:pt idx="22">
                  <c:v>-9485</c:v>
                </c:pt>
                <c:pt idx="23">
                  <c:v>-10016</c:v>
                </c:pt>
                <c:pt idx="24">
                  <c:v>-10594</c:v>
                </c:pt>
                <c:pt idx="25">
                  <c:v>-10985</c:v>
                </c:pt>
                <c:pt idx="26">
                  <c:v>-11467</c:v>
                </c:pt>
                <c:pt idx="27">
                  <c:v>-12582</c:v>
                </c:pt>
                <c:pt idx="28">
                  <c:v>-15648</c:v>
                </c:pt>
                <c:pt idx="29">
                  <c:v>-16957</c:v>
                </c:pt>
                <c:pt idx="30">
                  <c:v>-26005</c:v>
                </c:pt>
              </c:numCache>
            </c:numRef>
          </c:val>
          <c:smooth val="1"/>
          <c:extLst>
            <c:ext xmlns:c16="http://schemas.microsoft.com/office/drawing/2014/chart" uri="{C3380CC4-5D6E-409C-BE32-E72D297353CC}">
              <c16:uniqueId val="{00000000-5753-48B0-876B-518DDA461ADA}"/>
            </c:ext>
          </c:extLst>
        </c:ser>
        <c:ser>
          <c:idx val="1"/>
          <c:order val="1"/>
          <c:tx>
            <c:strRef>
              <c:f>'Mar 25 Published MOS estimates'!$L$4</c:f>
              <c:strCache>
                <c:ptCount val="1"/>
                <c:pt idx="0">
                  <c:v>Sydney EGP</c:v>
                </c:pt>
              </c:strCache>
            </c:strRef>
          </c:tx>
          <c:spPr>
            <a:ln w="25400">
              <a:solidFill>
                <a:srgbClr val="0000FF"/>
              </a:solidFill>
              <a:prstDash val="solid"/>
            </a:ln>
          </c:spPr>
          <c:marker>
            <c:symbol val="none"/>
          </c:marker>
          <c:val>
            <c:numRef>
              <c:f>'Mar 25 Published MOS estimates'!$L$5:$L$35</c:f>
              <c:numCache>
                <c:formatCode>#,##0</c:formatCode>
                <c:ptCount val="31"/>
                <c:pt idx="0">
                  <c:v>20943.113799999999</c:v>
                </c:pt>
                <c:pt idx="1">
                  <c:v>16001.23209</c:v>
                </c:pt>
                <c:pt idx="2">
                  <c:v>13570.2593</c:v>
                </c:pt>
                <c:pt idx="3">
                  <c:v>11919.25232</c:v>
                </c:pt>
                <c:pt idx="4">
                  <c:v>10628.66546</c:v>
                </c:pt>
                <c:pt idx="5">
                  <c:v>9651.1257600000008</c:v>
                </c:pt>
                <c:pt idx="6">
                  <c:v>8635.9910999999993</c:v>
                </c:pt>
                <c:pt idx="7">
                  <c:v>8252.85563</c:v>
                </c:pt>
                <c:pt idx="8">
                  <c:v>7272.33115</c:v>
                </c:pt>
                <c:pt idx="9">
                  <c:v>6675.8352000000004</c:v>
                </c:pt>
                <c:pt idx="10">
                  <c:v>5762.7632599999997</c:v>
                </c:pt>
                <c:pt idx="11">
                  <c:v>5160.0174999999999</c:v>
                </c:pt>
                <c:pt idx="12">
                  <c:v>4729.0158799999999</c:v>
                </c:pt>
                <c:pt idx="13">
                  <c:v>4348.3765800000001</c:v>
                </c:pt>
                <c:pt idx="14">
                  <c:v>3993.4172199999998</c:v>
                </c:pt>
                <c:pt idx="15">
                  <c:v>3889.13544</c:v>
                </c:pt>
                <c:pt idx="16">
                  <c:v>3714.5070799999999</c:v>
                </c:pt>
                <c:pt idx="17">
                  <c:v>3556.3392899999999</c:v>
                </c:pt>
                <c:pt idx="18">
                  <c:v>3392.5886399999999</c:v>
                </c:pt>
                <c:pt idx="19">
                  <c:v>3272.0143400000002</c:v>
                </c:pt>
                <c:pt idx="20">
                  <c:v>2963.6728400000002</c:v>
                </c:pt>
                <c:pt idx="21">
                  <c:v>2772.36276</c:v>
                </c:pt>
                <c:pt idx="22">
                  <c:v>2499.3235300000001</c:v>
                </c:pt>
                <c:pt idx="23">
                  <c:v>2348.9497799999999</c:v>
                </c:pt>
                <c:pt idx="24">
                  <c:v>2038.88733</c:v>
                </c:pt>
                <c:pt idx="25">
                  <c:v>1785.8948700000001</c:v>
                </c:pt>
                <c:pt idx="26">
                  <c:v>1646.44787</c:v>
                </c:pt>
                <c:pt idx="27">
                  <c:v>1559.7188699999999</c:v>
                </c:pt>
                <c:pt idx="28">
                  <c:v>1340.3483699999999</c:v>
                </c:pt>
                <c:pt idx="29">
                  <c:v>1100.81476</c:v>
                </c:pt>
                <c:pt idx="30">
                  <c:v>517.08884</c:v>
                </c:pt>
              </c:numCache>
            </c:numRef>
          </c:val>
          <c:smooth val="1"/>
          <c:extLst>
            <c:ext xmlns:c16="http://schemas.microsoft.com/office/drawing/2014/chart" uri="{C3380CC4-5D6E-409C-BE32-E72D297353CC}">
              <c16:uniqueId val="{00000001-5753-48B0-876B-518DDA461ADA}"/>
            </c:ext>
          </c:extLst>
        </c:ser>
        <c:ser>
          <c:idx val="2"/>
          <c:order val="2"/>
          <c:tx>
            <c:strRef>
              <c:f>'Mar 25 Published MOS estimates'!$M$4</c:f>
              <c:strCache>
                <c:ptCount val="1"/>
                <c:pt idx="0">
                  <c:v>Adelaide MAP</c:v>
                </c:pt>
              </c:strCache>
            </c:strRef>
          </c:tx>
          <c:spPr>
            <a:ln w="25400">
              <a:solidFill>
                <a:srgbClr val="FFC322"/>
              </a:solidFill>
              <a:prstDash val="solid"/>
            </a:ln>
          </c:spPr>
          <c:marker>
            <c:symbol val="none"/>
          </c:marker>
          <c:val>
            <c:numRef>
              <c:f>'Mar 25 Published MOS estimates'!$M$5:$M$35</c:f>
              <c:numCache>
                <c:formatCode>#,##0</c:formatCode>
                <c:ptCount val="31"/>
                <c:pt idx="0">
                  <c:v>6724</c:v>
                </c:pt>
                <c:pt idx="1">
                  <c:v>4087</c:v>
                </c:pt>
                <c:pt idx="2">
                  <c:v>3592</c:v>
                </c:pt>
                <c:pt idx="3">
                  <c:v>2948</c:v>
                </c:pt>
                <c:pt idx="4">
                  <c:v>2621</c:v>
                </c:pt>
                <c:pt idx="5">
                  <c:v>2262</c:v>
                </c:pt>
                <c:pt idx="6">
                  <c:v>1999</c:v>
                </c:pt>
                <c:pt idx="7">
                  <c:v>1719</c:v>
                </c:pt>
                <c:pt idx="8">
                  <c:v>1499</c:v>
                </c:pt>
                <c:pt idx="9">
                  <c:v>1416</c:v>
                </c:pt>
                <c:pt idx="10">
                  <c:v>1252</c:v>
                </c:pt>
                <c:pt idx="11">
                  <c:v>1053</c:v>
                </c:pt>
                <c:pt idx="12">
                  <c:v>1013</c:v>
                </c:pt>
                <c:pt idx="13">
                  <c:v>737</c:v>
                </c:pt>
                <c:pt idx="14">
                  <c:v>547</c:v>
                </c:pt>
                <c:pt idx="15">
                  <c:v>420</c:v>
                </c:pt>
                <c:pt idx="16">
                  <c:v>126</c:v>
                </c:pt>
                <c:pt idx="17">
                  <c:v>-119</c:v>
                </c:pt>
                <c:pt idx="18">
                  <c:v>-299</c:v>
                </c:pt>
                <c:pt idx="19">
                  <c:v>-418</c:v>
                </c:pt>
                <c:pt idx="20">
                  <c:v>-557</c:v>
                </c:pt>
                <c:pt idx="21">
                  <c:v>-672</c:v>
                </c:pt>
                <c:pt idx="22">
                  <c:v>-1015</c:v>
                </c:pt>
                <c:pt idx="23">
                  <c:v>-1241</c:v>
                </c:pt>
                <c:pt idx="24">
                  <c:v>-1430</c:v>
                </c:pt>
                <c:pt idx="25">
                  <c:v>-1662</c:v>
                </c:pt>
                <c:pt idx="26">
                  <c:v>-1981</c:v>
                </c:pt>
                <c:pt idx="27">
                  <c:v>-2241</c:v>
                </c:pt>
                <c:pt idx="28">
                  <c:v>-2753</c:v>
                </c:pt>
                <c:pt idx="29">
                  <c:v>-3274</c:v>
                </c:pt>
                <c:pt idx="30">
                  <c:v>-4684</c:v>
                </c:pt>
              </c:numCache>
            </c:numRef>
          </c:val>
          <c:smooth val="1"/>
          <c:extLst>
            <c:ext xmlns:c16="http://schemas.microsoft.com/office/drawing/2014/chart" uri="{C3380CC4-5D6E-409C-BE32-E72D297353CC}">
              <c16:uniqueId val="{00000002-5753-48B0-876B-518DDA461ADA}"/>
            </c:ext>
          </c:extLst>
        </c:ser>
        <c:ser>
          <c:idx val="3"/>
          <c:order val="3"/>
          <c:tx>
            <c:strRef>
              <c:f>'Mar 25 Published MOS estimates'!$N$4</c:f>
              <c:strCache>
                <c:ptCount val="1"/>
                <c:pt idx="0">
                  <c:v>Adelaide SEAGas</c:v>
                </c:pt>
              </c:strCache>
            </c:strRef>
          </c:tx>
          <c:spPr>
            <a:ln w="25400">
              <a:solidFill>
                <a:srgbClr val="FF6600"/>
              </a:solidFill>
              <a:prstDash val="solid"/>
            </a:ln>
          </c:spPr>
          <c:marker>
            <c:symbol val="none"/>
          </c:marker>
          <c:val>
            <c:numRef>
              <c:f>'Mar 25 Published MOS estimates'!$N$5:$N$35</c:f>
              <c:numCache>
                <c:formatCode>#,##0</c:formatCode>
                <c:ptCount val="31"/>
                <c:pt idx="0">
                  <c:v>526</c:v>
                </c:pt>
                <c:pt idx="1">
                  <c:v>173</c:v>
                </c:pt>
                <c:pt idx="2">
                  <c:v>116</c:v>
                </c:pt>
                <c:pt idx="3">
                  <c:v>98</c:v>
                </c:pt>
                <c:pt idx="4">
                  <c:v>91</c:v>
                </c:pt>
                <c:pt idx="5">
                  <c:v>74</c:v>
                </c:pt>
                <c:pt idx="6">
                  <c:v>64</c:v>
                </c:pt>
                <c:pt idx="7">
                  <c:v>47</c:v>
                </c:pt>
                <c:pt idx="8">
                  <c:v>39</c:v>
                </c:pt>
                <c:pt idx="9">
                  <c:v>36</c:v>
                </c:pt>
                <c:pt idx="10">
                  <c:v>33</c:v>
                </c:pt>
                <c:pt idx="11">
                  <c:v>29</c:v>
                </c:pt>
                <c:pt idx="12">
                  <c:v>3</c:v>
                </c:pt>
                <c:pt idx="13">
                  <c:v>-3</c:v>
                </c:pt>
                <c:pt idx="14">
                  <c:v>-26</c:v>
                </c:pt>
                <c:pt idx="15">
                  <c:v>-45</c:v>
                </c:pt>
                <c:pt idx="16">
                  <c:v>-103</c:v>
                </c:pt>
                <c:pt idx="17">
                  <c:v>-164</c:v>
                </c:pt>
                <c:pt idx="18">
                  <c:v>-238</c:v>
                </c:pt>
                <c:pt idx="19">
                  <c:v>-295</c:v>
                </c:pt>
                <c:pt idx="20">
                  <c:v>-385</c:v>
                </c:pt>
                <c:pt idx="21">
                  <c:v>-454</c:v>
                </c:pt>
                <c:pt idx="22">
                  <c:v>-576</c:v>
                </c:pt>
                <c:pt idx="23">
                  <c:v>-699</c:v>
                </c:pt>
                <c:pt idx="24">
                  <c:v>-962</c:v>
                </c:pt>
                <c:pt idx="25">
                  <c:v>-1172</c:v>
                </c:pt>
                <c:pt idx="26">
                  <c:v>-1331</c:v>
                </c:pt>
                <c:pt idx="27">
                  <c:v>-1774</c:v>
                </c:pt>
                <c:pt idx="28">
                  <c:v>-2013</c:v>
                </c:pt>
                <c:pt idx="29">
                  <c:v>-2389</c:v>
                </c:pt>
                <c:pt idx="30">
                  <c:v>-6645</c:v>
                </c:pt>
              </c:numCache>
            </c:numRef>
          </c:val>
          <c:smooth val="1"/>
          <c:extLst>
            <c:ext xmlns:c16="http://schemas.microsoft.com/office/drawing/2014/chart" uri="{C3380CC4-5D6E-409C-BE32-E72D297353CC}">
              <c16:uniqueId val="{00000003-5753-48B0-876B-518DDA461ADA}"/>
            </c:ext>
          </c:extLst>
        </c:ser>
        <c:ser>
          <c:idx val="4"/>
          <c:order val="4"/>
          <c:tx>
            <c:strRef>
              <c:f>'Mar 25 Published MOS estimates'!$O$4</c:f>
              <c:strCache>
                <c:ptCount val="1"/>
                <c:pt idx="0">
                  <c:v>Brisbane RBP</c:v>
                </c:pt>
              </c:strCache>
            </c:strRef>
          </c:tx>
          <c:marker>
            <c:symbol val="none"/>
          </c:marker>
          <c:val>
            <c:numRef>
              <c:f>'Mar 25 Published MOS estimates'!$O$5:$O$35</c:f>
              <c:numCache>
                <c:formatCode>#,##0</c:formatCode>
                <c:ptCount val="31"/>
                <c:pt idx="0">
                  <c:v>7261</c:v>
                </c:pt>
                <c:pt idx="1">
                  <c:v>2646</c:v>
                </c:pt>
                <c:pt idx="2">
                  <c:v>1867</c:v>
                </c:pt>
                <c:pt idx="3">
                  <c:v>1652</c:v>
                </c:pt>
                <c:pt idx="4">
                  <c:v>1356</c:v>
                </c:pt>
                <c:pt idx="5">
                  <c:v>1236</c:v>
                </c:pt>
                <c:pt idx="6">
                  <c:v>1042</c:v>
                </c:pt>
                <c:pt idx="7">
                  <c:v>937</c:v>
                </c:pt>
                <c:pt idx="8">
                  <c:v>679</c:v>
                </c:pt>
                <c:pt idx="9">
                  <c:v>428</c:v>
                </c:pt>
                <c:pt idx="10">
                  <c:v>306</c:v>
                </c:pt>
                <c:pt idx="11">
                  <c:v>236</c:v>
                </c:pt>
                <c:pt idx="12">
                  <c:v>139</c:v>
                </c:pt>
                <c:pt idx="13">
                  <c:v>45</c:v>
                </c:pt>
                <c:pt idx="14">
                  <c:v>-97</c:v>
                </c:pt>
                <c:pt idx="15">
                  <c:v>-181</c:v>
                </c:pt>
                <c:pt idx="16">
                  <c:v>-349</c:v>
                </c:pt>
                <c:pt idx="17">
                  <c:v>-384</c:v>
                </c:pt>
                <c:pt idx="18">
                  <c:v>-445</c:v>
                </c:pt>
                <c:pt idx="19">
                  <c:v>-618</c:v>
                </c:pt>
                <c:pt idx="20">
                  <c:v>-648</c:v>
                </c:pt>
                <c:pt idx="21">
                  <c:v>-951</c:v>
                </c:pt>
                <c:pt idx="22">
                  <c:v>-1120</c:v>
                </c:pt>
                <c:pt idx="23">
                  <c:v>-1248</c:v>
                </c:pt>
                <c:pt idx="24">
                  <c:v>-1312</c:v>
                </c:pt>
                <c:pt idx="25">
                  <c:v>-1485</c:v>
                </c:pt>
                <c:pt idx="26">
                  <c:v>-1995</c:v>
                </c:pt>
                <c:pt idx="27">
                  <c:v>-2507</c:v>
                </c:pt>
                <c:pt idx="28">
                  <c:v>-3485</c:v>
                </c:pt>
                <c:pt idx="29">
                  <c:v>-3843</c:v>
                </c:pt>
                <c:pt idx="30">
                  <c:v>-7177</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'Apr 25 Published MOS estimates'!$C$19</c:f>
              <c:strCache>
                <c:ptCount val="1"/>
                <c:pt idx="0">
                  <c:v>25%</c:v>
                </c:pt>
              </c:strCache>
            </c:strRef>
          </c:tx>
          <c:spPr>
            <a:ln w="28575">
              <a:noFill/>
            </a:ln>
          </c:spPr>
          <c:marker>
            <c:symbol val="none"/>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estimates'!$D$19:$H$19</c:f>
              <c:numCache>
                <c:formatCode>#,##0</c:formatCode>
                <c:ptCount val="5"/>
                <c:pt idx="0">
                  <c:v>-11441.75</c:v>
                </c:pt>
                <c:pt idx="1">
                  <c:v>2265.3999450000001</c:v>
                </c:pt>
                <c:pt idx="2">
                  <c:v>-2016.5</c:v>
                </c:pt>
                <c:pt idx="3">
                  <c:v>-1117.25</c:v>
                </c:pt>
                <c:pt idx="4">
                  <c:v>-1701.75</c:v>
                </c:pt>
              </c:numCache>
            </c:numRef>
          </c:val>
          <c:smooth val="0"/>
          <c:extLst>
            <c:ext xmlns:c16="http://schemas.microsoft.com/office/drawing/2014/chart" uri="{C3380CC4-5D6E-409C-BE32-E72D297353CC}">
              <c16:uniqueId val="{00000000-14AF-47D2-8222-FBDCFB7C1040}"/>
            </c:ext>
          </c:extLst>
        </c:ser>
        <c:ser>
          <c:idx val="1"/>
          <c:order val="1"/>
          <c:tx>
            <c:strRef>
              <c:f>'Apr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estimates'!$D$20:$H$20</c:f>
              <c:numCache>
                <c:formatCode>#,##0</c:formatCode>
                <c:ptCount val="5"/>
                <c:pt idx="0">
                  <c:v>-22003.1</c:v>
                </c:pt>
                <c:pt idx="1">
                  <c:v>950.79764800000009</c:v>
                </c:pt>
                <c:pt idx="2">
                  <c:v>-5710.7999999999993</c:v>
                </c:pt>
                <c:pt idx="3">
                  <c:v>-5039.5</c:v>
                </c:pt>
                <c:pt idx="4">
                  <c:v>-4389.75</c:v>
                </c:pt>
              </c:numCache>
            </c:numRef>
          </c:val>
          <c:smooth val="0"/>
          <c:extLst>
            <c:ext xmlns:c16="http://schemas.microsoft.com/office/drawing/2014/chart" uri="{C3380CC4-5D6E-409C-BE32-E72D297353CC}">
              <c16:uniqueId val="{00000001-14AF-47D2-8222-FBDCFB7C1040}"/>
            </c:ext>
          </c:extLst>
        </c:ser>
        <c:ser>
          <c:idx val="2"/>
          <c:order val="2"/>
          <c:tx>
            <c:strRef>
              <c:f>'Apr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estimates'!$D$21:$H$21</c:f>
              <c:numCache>
                <c:formatCode>#,##0</c:formatCode>
                <c:ptCount val="5"/>
                <c:pt idx="0">
                  <c:v>-43924</c:v>
                </c:pt>
                <c:pt idx="1">
                  <c:v>-567.13995</c:v>
                </c:pt>
                <c:pt idx="2">
                  <c:v>-9873</c:v>
                </c:pt>
                <c:pt idx="3">
                  <c:v>-14221</c:v>
                </c:pt>
                <c:pt idx="4">
                  <c:v>-8154</c:v>
                </c:pt>
              </c:numCache>
            </c:numRef>
          </c:val>
          <c:smooth val="0"/>
          <c:extLst>
            <c:ext xmlns:c16="http://schemas.microsoft.com/office/drawing/2014/chart" uri="{C3380CC4-5D6E-409C-BE32-E72D297353CC}">
              <c16:uniqueId val="{00000002-14AF-47D2-8222-FBDCFB7C1040}"/>
            </c:ext>
          </c:extLst>
        </c:ser>
        <c:ser>
          <c:idx val="3"/>
          <c:order val="3"/>
          <c:tx>
            <c:strRef>
              <c:f>'Apr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estimates'!$D$22:$H$22</c:f>
              <c:numCache>
                <c:formatCode>#,##0</c:formatCode>
                <c:ptCount val="5"/>
                <c:pt idx="0">
                  <c:v>-5820.333333333333</c:v>
                </c:pt>
                <c:pt idx="1">
                  <c:v>5028.238341666668</c:v>
                </c:pt>
                <c:pt idx="2">
                  <c:v>213.36666666666667</c:v>
                </c:pt>
                <c:pt idx="3">
                  <c:v>-1161.4666666666667</c:v>
                </c:pt>
                <c:pt idx="4">
                  <c:v>-732.5</c:v>
                </c:pt>
              </c:numCache>
            </c:numRef>
          </c:val>
          <c:smooth val="0"/>
          <c:extLst>
            <c:ext xmlns:c16="http://schemas.microsoft.com/office/drawing/2014/chart" uri="{C3380CC4-5D6E-409C-BE32-E72D297353CC}">
              <c16:uniqueId val="{00000003-14AF-47D2-8222-FBDCFB7C1040}"/>
            </c:ext>
          </c:extLst>
        </c:ser>
        <c:ser>
          <c:idx val="4"/>
          <c:order val="4"/>
          <c:tx>
            <c:strRef>
              <c:f>'Apr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estimates'!$D$26:$H$26</c:f>
              <c:numCache>
                <c:formatCode>#,##0</c:formatCode>
                <c:ptCount val="5"/>
                <c:pt idx="0">
                  <c:v>-5445</c:v>
                </c:pt>
                <c:pt idx="1">
                  <c:v>3818.7968550000001</c:v>
                </c:pt>
                <c:pt idx="2">
                  <c:v>-318.5</c:v>
                </c:pt>
                <c:pt idx="3">
                  <c:v>-0.5</c:v>
                </c:pt>
                <c:pt idx="4">
                  <c:v>-475.5</c:v>
                </c:pt>
              </c:numCache>
            </c:numRef>
          </c:val>
          <c:smooth val="0"/>
          <c:extLst>
            <c:ext xmlns:c16="http://schemas.microsoft.com/office/drawing/2014/chart" uri="{C3380CC4-5D6E-409C-BE32-E72D297353CC}">
              <c16:uniqueId val="{00000004-14AF-47D2-8222-FBDCFB7C1040}"/>
            </c:ext>
          </c:extLst>
        </c:ser>
        <c:ser>
          <c:idx val="5"/>
          <c:order val="5"/>
          <c:tx>
            <c:strRef>
              <c:f>'Apr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estimates'!$D$15:$H$15</c:f>
              <c:numCache>
                <c:formatCode>#,##0</c:formatCode>
                <c:ptCount val="5"/>
                <c:pt idx="0">
                  <c:v>27187</c:v>
                </c:pt>
                <c:pt idx="1">
                  <c:v>22353.304039999999</c:v>
                </c:pt>
                <c:pt idx="2">
                  <c:v>17104</c:v>
                </c:pt>
                <c:pt idx="3">
                  <c:v>526</c:v>
                </c:pt>
                <c:pt idx="4">
                  <c:v>3047</c:v>
                </c:pt>
              </c:numCache>
            </c:numRef>
          </c:val>
          <c:smooth val="0"/>
          <c:extLst>
            <c:ext xmlns:c16="http://schemas.microsoft.com/office/drawing/2014/chart" uri="{C3380CC4-5D6E-409C-BE32-E72D297353CC}">
              <c16:uniqueId val="{00000005-14AF-47D2-8222-FBDCFB7C1040}"/>
            </c:ext>
          </c:extLst>
        </c:ser>
        <c:ser>
          <c:idx val="10"/>
          <c:order val="6"/>
          <c:tx>
            <c:strRef>
              <c:f>'Apr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estimates'!$D$16:$H$16</c:f>
              <c:numCache>
                <c:formatCode>#,##0</c:formatCode>
                <c:ptCount val="5"/>
                <c:pt idx="0">
                  <c:v>9291.6999999999916</c:v>
                </c:pt>
                <c:pt idx="1">
                  <c:v>10901.485335999998</c:v>
                </c:pt>
                <c:pt idx="2">
                  <c:v>6147.5999999999949</c:v>
                </c:pt>
                <c:pt idx="3">
                  <c:v>226.24999999999966</c:v>
                </c:pt>
                <c:pt idx="4">
                  <c:v>1945.2499999999991</c:v>
                </c:pt>
              </c:numCache>
            </c:numRef>
          </c:val>
          <c:smooth val="0"/>
          <c:extLst>
            <c:ext xmlns:c16="http://schemas.microsoft.com/office/drawing/2014/chart" uri="{C3380CC4-5D6E-409C-BE32-E72D297353CC}">
              <c16:uniqueId val="{00000006-14AF-47D2-8222-FBDCFB7C1040}"/>
            </c:ext>
          </c:extLst>
        </c:ser>
        <c:ser>
          <c:idx val="11"/>
          <c:order val="7"/>
          <c:tx>
            <c:strRef>
              <c:f>'Apr 25 Published MOS estimates'!$C$17</c:f>
              <c:strCache>
                <c:ptCount val="1"/>
                <c:pt idx="0">
                  <c:v>75%</c:v>
                </c:pt>
              </c:strCache>
            </c:strRef>
          </c:tx>
          <c:spPr>
            <a:ln w="28575">
              <a:noFill/>
            </a:ln>
          </c:spPr>
          <c:marker>
            <c:symbol val="none"/>
          </c:marker>
          <c:cat>
            <c:strRef>
              <c:f>'Apr 25 Published MOS estimates'!$D$4:$H$4</c:f>
              <c:strCache>
                <c:ptCount val="5"/>
                <c:pt idx="0">
                  <c:v>Sydney MSP</c:v>
                </c:pt>
                <c:pt idx="1">
                  <c:v>Sydney EGP</c:v>
                </c:pt>
                <c:pt idx="2">
                  <c:v>Adelaide MAP</c:v>
                </c:pt>
                <c:pt idx="3">
                  <c:v>Adelaide SEAGas</c:v>
                </c:pt>
                <c:pt idx="4">
                  <c:v>Brisbane RBP</c:v>
                </c:pt>
              </c:strCache>
            </c:strRef>
          </c:cat>
          <c:val>
            <c:numRef>
              <c:f>'Apr 25 Published MOS estimates'!$D$17:$H$17</c:f>
              <c:numCache>
                <c:formatCode>#,##0</c:formatCode>
                <c:ptCount val="5"/>
                <c:pt idx="0">
                  <c:v>998.75</c:v>
                </c:pt>
                <c:pt idx="1">
                  <c:v>6861.2630474999996</c:v>
                </c:pt>
                <c:pt idx="2">
                  <c:v>1891.75</c:v>
                </c:pt>
                <c:pt idx="3">
                  <c:v>72.25</c:v>
                </c:pt>
                <c:pt idx="4">
                  <c:v>845.75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'Apr 25 Published MOS estimates'!$K$4</c:f>
              <c:strCache>
                <c:ptCount val="1"/>
                <c:pt idx="0">
                  <c:v>Sydney MSP</c:v>
                </c:pt>
              </c:strCache>
            </c:strRef>
          </c:tx>
          <c:spPr>
            <a:ln w="25400">
              <a:solidFill>
                <a:srgbClr val="00FFFF"/>
              </a:solidFill>
              <a:prstDash val="solid"/>
            </a:ln>
          </c:spPr>
          <c:marker>
            <c:symbol val="none"/>
          </c:marker>
          <c:val>
            <c:numRef>
              <c:f>'Apr 25 Published MOS estimates'!$K$5:$K$35</c:f>
              <c:numCache>
                <c:formatCode>#,##0</c:formatCode>
                <c:ptCount val="31"/>
                <c:pt idx="0">
                  <c:v>27187</c:v>
                </c:pt>
                <c:pt idx="1">
                  <c:v>10738</c:v>
                </c:pt>
                <c:pt idx="2">
                  <c:v>7524</c:v>
                </c:pt>
                <c:pt idx="3">
                  <c:v>6372</c:v>
                </c:pt>
                <c:pt idx="4">
                  <c:v>4639</c:v>
                </c:pt>
                <c:pt idx="5">
                  <c:v>3809</c:v>
                </c:pt>
                <c:pt idx="6">
                  <c:v>2262</c:v>
                </c:pt>
                <c:pt idx="7">
                  <c:v>1247</c:v>
                </c:pt>
                <c:pt idx="8">
                  <c:v>254</c:v>
                </c:pt>
                <c:pt idx="9">
                  <c:v>-439</c:v>
                </c:pt>
                <c:pt idx="10">
                  <c:v>-1511</c:v>
                </c:pt>
                <c:pt idx="11">
                  <c:v>-2639</c:v>
                </c:pt>
                <c:pt idx="12">
                  <c:v>-3020</c:v>
                </c:pt>
                <c:pt idx="13">
                  <c:v>-4218</c:v>
                </c:pt>
                <c:pt idx="14">
                  <c:v>-5099</c:v>
                </c:pt>
                <c:pt idx="15">
                  <c:v>-5791</c:v>
                </c:pt>
                <c:pt idx="16">
                  <c:v>-7053</c:v>
                </c:pt>
                <c:pt idx="17">
                  <c:v>-7948</c:v>
                </c:pt>
                <c:pt idx="18">
                  <c:v>-8425</c:v>
                </c:pt>
                <c:pt idx="19">
                  <c:v>-9477</c:v>
                </c:pt>
                <c:pt idx="20">
                  <c:v>-10527</c:v>
                </c:pt>
                <c:pt idx="21">
                  <c:v>-11069</c:v>
                </c:pt>
                <c:pt idx="22">
                  <c:v>-11566</c:v>
                </c:pt>
                <c:pt idx="23">
                  <c:v>-12138</c:v>
                </c:pt>
                <c:pt idx="24">
                  <c:v>-14559</c:v>
                </c:pt>
                <c:pt idx="25">
                  <c:v>-17038</c:v>
                </c:pt>
                <c:pt idx="26">
                  <c:v>-18423</c:v>
                </c:pt>
                <c:pt idx="27">
                  <c:v>-20748</c:v>
                </c:pt>
                <c:pt idx="28">
                  <c:v>-23030</c:v>
                </c:pt>
                <c:pt idx="29">
                  <c:v>-43924</c:v>
                </c:pt>
              </c:numCache>
            </c:numRef>
          </c:val>
          <c:smooth val="1"/>
          <c:extLst>
            <c:ext xmlns:c16="http://schemas.microsoft.com/office/drawing/2014/chart" uri="{C3380CC4-5D6E-409C-BE32-E72D297353CC}">
              <c16:uniqueId val="{00000000-9B9C-4EB0-B9ED-F1DAC3DE3B62}"/>
            </c:ext>
          </c:extLst>
        </c:ser>
        <c:ser>
          <c:idx val="1"/>
          <c:order val="1"/>
          <c:tx>
            <c:strRef>
              <c:f>'Apr 25 Published MOS estimates'!$L$4</c:f>
              <c:strCache>
                <c:ptCount val="1"/>
                <c:pt idx="0">
                  <c:v>Sydney EGP</c:v>
                </c:pt>
              </c:strCache>
            </c:strRef>
          </c:tx>
          <c:spPr>
            <a:ln w="25400">
              <a:solidFill>
                <a:srgbClr val="0000FF"/>
              </a:solidFill>
              <a:prstDash val="solid"/>
            </a:ln>
          </c:spPr>
          <c:marker>
            <c:symbol val="none"/>
          </c:marker>
          <c:val>
            <c:numRef>
              <c:f>'Apr 25 Published MOS estimates'!$L$5:$L$35</c:f>
              <c:numCache>
                <c:formatCode>#,##0</c:formatCode>
                <c:ptCount val="31"/>
                <c:pt idx="0">
                  <c:v>22353.304039999999</c:v>
                </c:pt>
                <c:pt idx="1">
                  <c:v>11143.13566</c:v>
                </c:pt>
                <c:pt idx="2">
                  <c:v>10606.13494</c:v>
                </c:pt>
                <c:pt idx="3">
                  <c:v>9233.7990900000004</c:v>
                </c:pt>
                <c:pt idx="4">
                  <c:v>8725.4848600000005</c:v>
                </c:pt>
                <c:pt idx="5">
                  <c:v>8050.7470899999998</c:v>
                </c:pt>
                <c:pt idx="6">
                  <c:v>7545.9638999999997</c:v>
                </c:pt>
                <c:pt idx="7">
                  <c:v>7122.2140399999998</c:v>
                </c:pt>
                <c:pt idx="8">
                  <c:v>6078.4100699999999</c:v>
                </c:pt>
                <c:pt idx="9">
                  <c:v>5748.8437400000003</c:v>
                </c:pt>
                <c:pt idx="10">
                  <c:v>5234.5356499999998</c:v>
                </c:pt>
                <c:pt idx="11">
                  <c:v>4811.2775600000004</c:v>
                </c:pt>
                <c:pt idx="12">
                  <c:v>4528.8295799999996</c:v>
                </c:pt>
                <c:pt idx="13">
                  <c:v>4076.4881500000001</c:v>
                </c:pt>
                <c:pt idx="14">
                  <c:v>3884.4345400000002</c:v>
                </c:pt>
                <c:pt idx="15">
                  <c:v>3753.1591699999999</c:v>
                </c:pt>
                <c:pt idx="16">
                  <c:v>3648.0572499999998</c:v>
                </c:pt>
                <c:pt idx="17">
                  <c:v>3371.93894</c:v>
                </c:pt>
                <c:pt idx="18">
                  <c:v>2947.3775500000002</c:v>
                </c:pt>
                <c:pt idx="19">
                  <c:v>2702.1798100000001</c:v>
                </c:pt>
                <c:pt idx="20">
                  <c:v>2565.6485400000001</c:v>
                </c:pt>
                <c:pt idx="21">
                  <c:v>2447.1647400000002</c:v>
                </c:pt>
                <c:pt idx="22">
                  <c:v>2204.8116799999998</c:v>
                </c:pt>
                <c:pt idx="23">
                  <c:v>2021.1932300000001</c:v>
                </c:pt>
                <c:pt idx="24">
                  <c:v>1749.4283</c:v>
                </c:pt>
                <c:pt idx="25">
                  <c:v>1558.1170400000001</c:v>
                </c:pt>
                <c:pt idx="26">
                  <c:v>1388.4040600000001</c:v>
                </c:pt>
                <c:pt idx="27">
                  <c:v>1014.66191</c:v>
                </c:pt>
                <c:pt idx="28">
                  <c:v>898.54507000000001</c:v>
                </c:pt>
                <c:pt idx="29">
                  <c:v>-567.13995</c:v>
                </c:pt>
              </c:numCache>
            </c:numRef>
          </c:val>
          <c:smooth val="1"/>
          <c:extLst>
            <c:ext xmlns:c16="http://schemas.microsoft.com/office/drawing/2014/chart" uri="{C3380CC4-5D6E-409C-BE32-E72D297353CC}">
              <c16:uniqueId val="{00000001-9B9C-4EB0-B9ED-F1DAC3DE3B62}"/>
            </c:ext>
          </c:extLst>
        </c:ser>
        <c:ser>
          <c:idx val="2"/>
          <c:order val="2"/>
          <c:tx>
            <c:strRef>
              <c:f>'Apr 25 Published MOS estimates'!$M$4</c:f>
              <c:strCache>
                <c:ptCount val="1"/>
                <c:pt idx="0">
                  <c:v>Adelaide MAP</c:v>
                </c:pt>
              </c:strCache>
            </c:strRef>
          </c:tx>
          <c:spPr>
            <a:ln w="25400">
              <a:solidFill>
                <a:srgbClr val="FFC322"/>
              </a:solidFill>
              <a:prstDash val="solid"/>
            </a:ln>
          </c:spPr>
          <c:marker>
            <c:symbol val="none"/>
          </c:marker>
          <c:val>
            <c:numRef>
              <c:f>'Apr 25 Published MOS estimates'!$M$5:$M$35</c:f>
              <c:numCache>
                <c:formatCode>#,##0</c:formatCode>
                <c:ptCount val="31"/>
                <c:pt idx="0">
                  <c:v>17104</c:v>
                </c:pt>
                <c:pt idx="1">
                  <c:v>6873</c:v>
                </c:pt>
                <c:pt idx="2">
                  <c:v>5261</c:v>
                </c:pt>
                <c:pt idx="3">
                  <c:v>4552</c:v>
                </c:pt>
                <c:pt idx="4">
                  <c:v>3368</c:v>
                </c:pt>
                <c:pt idx="5">
                  <c:v>2553</c:v>
                </c:pt>
                <c:pt idx="6">
                  <c:v>2159</c:v>
                </c:pt>
                <c:pt idx="7">
                  <c:v>1946</c:v>
                </c:pt>
                <c:pt idx="8">
                  <c:v>1729</c:v>
                </c:pt>
                <c:pt idx="9">
                  <c:v>1631</c:v>
                </c:pt>
                <c:pt idx="10">
                  <c:v>1214</c:v>
                </c:pt>
                <c:pt idx="11">
                  <c:v>818</c:v>
                </c:pt>
                <c:pt idx="12">
                  <c:v>412</c:v>
                </c:pt>
                <c:pt idx="13">
                  <c:v>91</c:v>
                </c:pt>
                <c:pt idx="14">
                  <c:v>-247</c:v>
                </c:pt>
                <c:pt idx="15">
                  <c:v>-390</c:v>
                </c:pt>
                <c:pt idx="16">
                  <c:v>-655</c:v>
                </c:pt>
                <c:pt idx="17">
                  <c:v>-764</c:v>
                </c:pt>
                <c:pt idx="18">
                  <c:v>-1026</c:v>
                </c:pt>
                <c:pt idx="19">
                  <c:v>-1452</c:v>
                </c:pt>
                <c:pt idx="20">
                  <c:v>-1672</c:v>
                </c:pt>
                <c:pt idx="21">
                  <c:v>-1835</c:v>
                </c:pt>
                <c:pt idx="22">
                  <c:v>-2077</c:v>
                </c:pt>
                <c:pt idx="23">
                  <c:v>-2356</c:v>
                </c:pt>
                <c:pt idx="24">
                  <c:v>-2820</c:v>
                </c:pt>
                <c:pt idx="25">
                  <c:v>-3065</c:v>
                </c:pt>
                <c:pt idx="26">
                  <c:v>-3810</c:v>
                </c:pt>
                <c:pt idx="27">
                  <c:v>-4866</c:v>
                </c:pt>
                <c:pt idx="28">
                  <c:v>-6402</c:v>
                </c:pt>
                <c:pt idx="29">
                  <c:v>-9873</c:v>
                </c:pt>
              </c:numCache>
            </c:numRef>
          </c:val>
          <c:smooth val="1"/>
          <c:extLst>
            <c:ext xmlns:c16="http://schemas.microsoft.com/office/drawing/2014/chart" uri="{C3380CC4-5D6E-409C-BE32-E72D297353CC}">
              <c16:uniqueId val="{00000002-9B9C-4EB0-B9ED-F1DAC3DE3B62}"/>
            </c:ext>
          </c:extLst>
        </c:ser>
        <c:ser>
          <c:idx val="3"/>
          <c:order val="3"/>
          <c:tx>
            <c:strRef>
              <c:f>'Apr 25 Published MOS estimates'!$N$4</c:f>
              <c:strCache>
                <c:ptCount val="1"/>
                <c:pt idx="0">
                  <c:v>Adelaide SEAGas</c:v>
                </c:pt>
              </c:strCache>
            </c:strRef>
          </c:tx>
          <c:spPr>
            <a:ln w="25400">
              <a:solidFill>
                <a:srgbClr val="FF6600"/>
              </a:solidFill>
              <a:prstDash val="solid"/>
            </a:ln>
          </c:spPr>
          <c:marker>
            <c:symbol val="none"/>
          </c:marker>
          <c:val>
            <c:numRef>
              <c:f>'Apr 25 Published MOS estimates'!$N$5:$N$35</c:f>
              <c:numCache>
                <c:formatCode>#,##0</c:formatCode>
                <c:ptCount val="31"/>
                <c:pt idx="0">
                  <c:v>526</c:v>
                </c:pt>
                <c:pt idx="1">
                  <c:v>278</c:v>
                </c:pt>
                <c:pt idx="2">
                  <c:v>163</c:v>
                </c:pt>
                <c:pt idx="3">
                  <c:v>105</c:v>
                </c:pt>
                <c:pt idx="4">
                  <c:v>88</c:v>
                </c:pt>
                <c:pt idx="5">
                  <c:v>82</c:v>
                </c:pt>
                <c:pt idx="6">
                  <c:v>75</c:v>
                </c:pt>
                <c:pt idx="7">
                  <c:v>74</c:v>
                </c:pt>
                <c:pt idx="8">
                  <c:v>67</c:v>
                </c:pt>
                <c:pt idx="9">
                  <c:v>59</c:v>
                </c:pt>
                <c:pt idx="10">
                  <c:v>50</c:v>
                </c:pt>
                <c:pt idx="11">
                  <c:v>41</c:v>
                </c:pt>
                <c:pt idx="12">
                  <c:v>33</c:v>
                </c:pt>
                <c:pt idx="13">
                  <c:v>14</c:v>
                </c:pt>
                <c:pt idx="14">
                  <c:v>0</c:v>
                </c:pt>
                <c:pt idx="15">
                  <c:v>-1</c:v>
                </c:pt>
                <c:pt idx="16">
                  <c:v>-60</c:v>
                </c:pt>
                <c:pt idx="17">
                  <c:v>-151</c:v>
                </c:pt>
                <c:pt idx="18">
                  <c:v>-249</c:v>
                </c:pt>
                <c:pt idx="19">
                  <c:v>-332</c:v>
                </c:pt>
                <c:pt idx="20">
                  <c:v>-496</c:v>
                </c:pt>
                <c:pt idx="21">
                  <c:v>-833</c:v>
                </c:pt>
                <c:pt idx="22">
                  <c:v>-1212</c:v>
                </c:pt>
                <c:pt idx="23">
                  <c:v>-1370</c:v>
                </c:pt>
                <c:pt idx="24">
                  <c:v>-1771</c:v>
                </c:pt>
                <c:pt idx="25">
                  <c:v>-2653</c:v>
                </c:pt>
                <c:pt idx="26">
                  <c:v>-3230</c:v>
                </c:pt>
                <c:pt idx="27">
                  <c:v>-4165</c:v>
                </c:pt>
                <c:pt idx="28">
                  <c:v>-5755</c:v>
                </c:pt>
                <c:pt idx="29">
                  <c:v>-14221</c:v>
                </c:pt>
              </c:numCache>
            </c:numRef>
          </c:val>
          <c:smooth val="1"/>
          <c:extLst>
            <c:ext xmlns:c16="http://schemas.microsoft.com/office/drawing/2014/chart" uri="{C3380CC4-5D6E-409C-BE32-E72D297353CC}">
              <c16:uniqueId val="{00000003-9B9C-4EB0-B9ED-F1DAC3DE3B62}"/>
            </c:ext>
          </c:extLst>
        </c:ser>
        <c:ser>
          <c:idx val="4"/>
          <c:order val="4"/>
          <c:tx>
            <c:strRef>
              <c:f>'Apr 25 Published MOS estimates'!$O$4</c:f>
              <c:strCache>
                <c:ptCount val="1"/>
                <c:pt idx="0">
                  <c:v>Brisbane RBP</c:v>
                </c:pt>
              </c:strCache>
            </c:strRef>
          </c:tx>
          <c:marker>
            <c:symbol val="none"/>
          </c:marker>
          <c:val>
            <c:numRef>
              <c:f>'Apr 25 Published MOS estimates'!$O$5:$O$35</c:f>
              <c:numCache>
                <c:formatCode>#,##0</c:formatCode>
                <c:ptCount val="31"/>
                <c:pt idx="0">
                  <c:v>3047</c:v>
                </c:pt>
                <c:pt idx="1">
                  <c:v>2069</c:v>
                </c:pt>
                <c:pt idx="2">
                  <c:v>1794</c:v>
                </c:pt>
                <c:pt idx="3">
                  <c:v>1576</c:v>
                </c:pt>
                <c:pt idx="4">
                  <c:v>1382</c:v>
                </c:pt>
                <c:pt idx="5">
                  <c:v>1244</c:v>
                </c:pt>
                <c:pt idx="6">
                  <c:v>1027</c:v>
                </c:pt>
                <c:pt idx="7">
                  <c:v>917</c:v>
                </c:pt>
                <c:pt idx="8">
                  <c:v>632</c:v>
                </c:pt>
                <c:pt idx="9">
                  <c:v>392</c:v>
                </c:pt>
                <c:pt idx="10">
                  <c:v>223</c:v>
                </c:pt>
                <c:pt idx="11">
                  <c:v>52</c:v>
                </c:pt>
                <c:pt idx="12">
                  <c:v>-68</c:v>
                </c:pt>
                <c:pt idx="13">
                  <c:v>-235</c:v>
                </c:pt>
                <c:pt idx="14">
                  <c:v>-439</c:v>
                </c:pt>
                <c:pt idx="15">
                  <c:v>-512</c:v>
                </c:pt>
                <c:pt idx="16">
                  <c:v>-649</c:v>
                </c:pt>
                <c:pt idx="17">
                  <c:v>-793</c:v>
                </c:pt>
                <c:pt idx="18">
                  <c:v>-894</c:v>
                </c:pt>
                <c:pt idx="19">
                  <c:v>-959</c:v>
                </c:pt>
                <c:pt idx="20">
                  <c:v>-1246</c:v>
                </c:pt>
                <c:pt idx="21">
                  <c:v>-1596</c:v>
                </c:pt>
                <c:pt idx="22">
                  <c:v>-1737</c:v>
                </c:pt>
                <c:pt idx="23">
                  <c:v>-1907</c:v>
                </c:pt>
                <c:pt idx="24">
                  <c:v>-2320</c:v>
                </c:pt>
                <c:pt idx="25">
                  <c:v>-2996</c:v>
                </c:pt>
                <c:pt idx="26">
                  <c:v>-3156</c:v>
                </c:pt>
                <c:pt idx="27">
                  <c:v>-3782</c:v>
                </c:pt>
                <c:pt idx="28">
                  <c:v>-4887</c:v>
                </c:pt>
                <c:pt idx="29">
                  <c:v>-8154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'May 25 Published MOS estimates'!$C$19</c:f>
              <c:strCache>
                <c:ptCount val="1"/>
                <c:pt idx="0">
                  <c:v>25%</c:v>
                </c:pt>
              </c:strCache>
            </c:strRef>
          </c:tx>
          <c:spPr>
            <a:ln w="28575">
              <a:noFill/>
            </a:ln>
          </c:spPr>
          <c:marker>
            <c:symbol val="none"/>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estimates'!$D$19:$H$19</c:f>
              <c:numCache>
                <c:formatCode>#,##0</c:formatCode>
                <c:ptCount val="5"/>
                <c:pt idx="0">
                  <c:v>-12333</c:v>
                </c:pt>
                <c:pt idx="1">
                  <c:v>4519.9508700000006</c:v>
                </c:pt>
                <c:pt idx="2">
                  <c:v>-1479.5</c:v>
                </c:pt>
                <c:pt idx="3">
                  <c:v>-1049</c:v>
                </c:pt>
                <c:pt idx="4">
                  <c:v>-1366.5</c:v>
                </c:pt>
              </c:numCache>
            </c:numRef>
          </c:val>
          <c:smooth val="0"/>
          <c:extLst>
            <c:ext xmlns:c16="http://schemas.microsoft.com/office/drawing/2014/chart" uri="{C3380CC4-5D6E-409C-BE32-E72D297353CC}">
              <c16:uniqueId val="{00000000-9AC8-4EC1-9FA9-2ABCB7656060}"/>
            </c:ext>
          </c:extLst>
        </c:ser>
        <c:ser>
          <c:idx val="1"/>
          <c:order val="1"/>
          <c:tx>
            <c:strRef>
              <c:f>'May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estimates'!$D$20:$H$20</c:f>
              <c:numCache>
                <c:formatCode>#,##0</c:formatCode>
                <c:ptCount val="5"/>
                <c:pt idx="0">
                  <c:v>-17285.5</c:v>
                </c:pt>
                <c:pt idx="1">
                  <c:v>2853.5041200000001</c:v>
                </c:pt>
                <c:pt idx="2">
                  <c:v>-4060</c:v>
                </c:pt>
                <c:pt idx="3">
                  <c:v>-3828</c:v>
                </c:pt>
                <c:pt idx="4">
                  <c:v>-3272</c:v>
                </c:pt>
              </c:numCache>
            </c:numRef>
          </c:val>
          <c:smooth val="0"/>
          <c:extLst>
            <c:ext xmlns:c16="http://schemas.microsoft.com/office/drawing/2014/chart" uri="{C3380CC4-5D6E-409C-BE32-E72D297353CC}">
              <c16:uniqueId val="{00000001-9AC8-4EC1-9FA9-2ABCB7656060}"/>
            </c:ext>
          </c:extLst>
        </c:ser>
        <c:ser>
          <c:idx val="2"/>
          <c:order val="2"/>
          <c:tx>
            <c:strRef>
              <c:f>'May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estimates'!$D$21:$H$21</c:f>
              <c:numCache>
                <c:formatCode>#,##0</c:formatCode>
                <c:ptCount val="5"/>
                <c:pt idx="0">
                  <c:v>-32242</c:v>
                </c:pt>
                <c:pt idx="1">
                  <c:v>1223.2920300000001</c:v>
                </c:pt>
                <c:pt idx="2">
                  <c:v>-6668</c:v>
                </c:pt>
                <c:pt idx="3">
                  <c:v>-8601</c:v>
                </c:pt>
                <c:pt idx="4">
                  <c:v>-13510</c:v>
                </c:pt>
              </c:numCache>
            </c:numRef>
          </c:val>
          <c:smooth val="0"/>
          <c:extLst>
            <c:ext xmlns:c16="http://schemas.microsoft.com/office/drawing/2014/chart" uri="{C3380CC4-5D6E-409C-BE32-E72D297353CC}">
              <c16:uniqueId val="{00000002-9AC8-4EC1-9FA9-2ABCB7656060}"/>
            </c:ext>
          </c:extLst>
        </c:ser>
        <c:ser>
          <c:idx val="3"/>
          <c:order val="3"/>
          <c:tx>
            <c:strRef>
              <c:f>'May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estimates'!$D$22:$H$22</c:f>
              <c:numCache>
                <c:formatCode>#,##0</c:formatCode>
                <c:ptCount val="5"/>
                <c:pt idx="0">
                  <c:v>-4024.516129032258</c:v>
                </c:pt>
                <c:pt idx="1">
                  <c:v>7366.52686903226</c:v>
                </c:pt>
                <c:pt idx="2">
                  <c:v>1225.2258064516129</c:v>
                </c:pt>
                <c:pt idx="3">
                  <c:v>-907.25806451612902</c:v>
                </c:pt>
                <c:pt idx="4">
                  <c:v>-231.09677419354838</c:v>
                </c:pt>
              </c:numCache>
            </c:numRef>
          </c:val>
          <c:smooth val="0"/>
          <c:extLst>
            <c:ext xmlns:c16="http://schemas.microsoft.com/office/drawing/2014/chart" uri="{C3380CC4-5D6E-409C-BE32-E72D297353CC}">
              <c16:uniqueId val="{00000003-9AC8-4EC1-9FA9-2ABCB7656060}"/>
            </c:ext>
          </c:extLst>
        </c:ser>
        <c:ser>
          <c:idx val="4"/>
          <c:order val="4"/>
          <c:tx>
            <c:strRef>
              <c:f>'May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estimates'!$D$26:$H$26</c:f>
              <c:numCache>
                <c:formatCode>#,##0</c:formatCode>
                <c:ptCount val="5"/>
                <c:pt idx="0">
                  <c:v>-5639</c:v>
                </c:pt>
                <c:pt idx="1">
                  <c:v>6951.7627400000001</c:v>
                </c:pt>
                <c:pt idx="2">
                  <c:v>487</c:v>
                </c:pt>
                <c:pt idx="3">
                  <c:v>-162</c:v>
                </c:pt>
                <c:pt idx="4">
                  <c:v>-242</c:v>
                </c:pt>
              </c:numCache>
            </c:numRef>
          </c:val>
          <c:smooth val="0"/>
          <c:extLst>
            <c:ext xmlns:c16="http://schemas.microsoft.com/office/drawing/2014/chart" uri="{C3380CC4-5D6E-409C-BE32-E72D297353CC}">
              <c16:uniqueId val="{00000004-9AC8-4EC1-9FA9-2ABCB7656060}"/>
            </c:ext>
          </c:extLst>
        </c:ser>
        <c:ser>
          <c:idx val="5"/>
          <c:order val="5"/>
          <c:tx>
            <c:strRef>
              <c:f>'May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estimates'!$D$15:$H$15</c:f>
              <c:numCache>
                <c:formatCode>#,##0</c:formatCode>
                <c:ptCount val="5"/>
                <c:pt idx="0">
                  <c:v>32498</c:v>
                </c:pt>
                <c:pt idx="1">
                  <c:v>15742.97927</c:v>
                </c:pt>
                <c:pt idx="2">
                  <c:v>15784</c:v>
                </c:pt>
                <c:pt idx="3">
                  <c:v>265</c:v>
                </c:pt>
                <c:pt idx="4">
                  <c:v>8910</c:v>
                </c:pt>
              </c:numCache>
            </c:numRef>
          </c:val>
          <c:smooth val="0"/>
          <c:extLst>
            <c:ext xmlns:c16="http://schemas.microsoft.com/office/drawing/2014/chart" uri="{C3380CC4-5D6E-409C-BE32-E72D297353CC}">
              <c16:uniqueId val="{00000005-9AC8-4EC1-9FA9-2ABCB7656060}"/>
            </c:ext>
          </c:extLst>
        </c:ser>
        <c:ser>
          <c:idx val="10"/>
          <c:order val="6"/>
          <c:tx>
            <c:strRef>
              <c:f>'May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estimates'!$D$16:$H$16</c:f>
              <c:numCache>
                <c:formatCode>#,##0</c:formatCode>
                <c:ptCount val="5"/>
                <c:pt idx="0">
                  <c:v>18079.5</c:v>
                </c:pt>
                <c:pt idx="1">
                  <c:v>12674.363975</c:v>
                </c:pt>
                <c:pt idx="2">
                  <c:v>8537</c:v>
                </c:pt>
                <c:pt idx="3">
                  <c:v>107</c:v>
                </c:pt>
                <c:pt idx="4">
                  <c:v>3436</c:v>
                </c:pt>
              </c:numCache>
            </c:numRef>
          </c:val>
          <c:smooth val="0"/>
          <c:extLst>
            <c:ext xmlns:c16="http://schemas.microsoft.com/office/drawing/2014/chart" uri="{C3380CC4-5D6E-409C-BE32-E72D297353CC}">
              <c16:uniqueId val="{00000006-9AC8-4EC1-9FA9-2ABCB7656060}"/>
            </c:ext>
          </c:extLst>
        </c:ser>
        <c:ser>
          <c:idx val="11"/>
          <c:order val="7"/>
          <c:tx>
            <c:strRef>
              <c:f>'May 25 Published MOS estimates'!$C$17</c:f>
              <c:strCache>
                <c:ptCount val="1"/>
                <c:pt idx="0">
                  <c:v>75%</c:v>
                </c:pt>
              </c:strCache>
            </c:strRef>
          </c:tx>
          <c:spPr>
            <a:ln w="28575">
              <a:noFill/>
            </a:ln>
          </c:spPr>
          <c:marker>
            <c:symbol val="none"/>
          </c:marker>
          <c:cat>
            <c:strRef>
              <c:f>'May 25 Published MOS estimates'!$D$4:$H$4</c:f>
              <c:strCache>
                <c:ptCount val="5"/>
                <c:pt idx="0">
                  <c:v>Sydney MSP</c:v>
                </c:pt>
                <c:pt idx="1">
                  <c:v>Sydney EGP</c:v>
                </c:pt>
                <c:pt idx="2">
                  <c:v>Adelaide MAP</c:v>
                </c:pt>
                <c:pt idx="3">
                  <c:v>Adelaide SEAGas</c:v>
                </c:pt>
                <c:pt idx="4">
                  <c:v>Brisbane RBP</c:v>
                </c:pt>
              </c:strCache>
            </c:strRef>
          </c:cat>
          <c:val>
            <c:numRef>
              <c:f>'May 25 Published MOS estimates'!$D$17:$H$17</c:f>
              <c:numCache>
                <c:formatCode>#,##0</c:formatCode>
                <c:ptCount val="5"/>
                <c:pt idx="0">
                  <c:v>1994</c:v>
                </c:pt>
                <c:pt idx="1">
                  <c:v>10290.117575</c:v>
                </c:pt>
                <c:pt idx="2">
                  <c:v>2847.5</c:v>
                </c:pt>
                <c:pt idx="3">
                  <c:v>45.5</c:v>
                </c:pt>
                <c:pt idx="4">
                  <c:v>1304.5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'May 25 Published MOS estimates'!$K$4</c:f>
              <c:strCache>
                <c:ptCount val="1"/>
                <c:pt idx="0">
                  <c:v>Sydney MSP</c:v>
                </c:pt>
              </c:strCache>
            </c:strRef>
          </c:tx>
          <c:spPr>
            <a:ln w="25400">
              <a:solidFill>
                <a:srgbClr val="00FFFF"/>
              </a:solidFill>
              <a:prstDash val="solid"/>
            </a:ln>
          </c:spPr>
          <c:marker>
            <c:symbol val="none"/>
          </c:marker>
          <c:val>
            <c:numRef>
              <c:f>'May 25 Published MOS estimates'!$K$5:$K$35</c:f>
              <c:numCache>
                <c:formatCode>#,##0</c:formatCode>
                <c:ptCount val="31"/>
                <c:pt idx="0">
                  <c:v>32498</c:v>
                </c:pt>
                <c:pt idx="1">
                  <c:v>22379</c:v>
                </c:pt>
                <c:pt idx="2">
                  <c:v>13780</c:v>
                </c:pt>
                <c:pt idx="3">
                  <c:v>10070</c:v>
                </c:pt>
                <c:pt idx="4">
                  <c:v>6047</c:v>
                </c:pt>
                <c:pt idx="5">
                  <c:v>5164</c:v>
                </c:pt>
                <c:pt idx="6">
                  <c:v>3500</c:v>
                </c:pt>
                <c:pt idx="7">
                  <c:v>2736</c:v>
                </c:pt>
                <c:pt idx="8">
                  <c:v>1252</c:v>
                </c:pt>
                <c:pt idx="9">
                  <c:v>615</c:v>
                </c:pt>
                <c:pt idx="10">
                  <c:v>-405</c:v>
                </c:pt>
                <c:pt idx="11">
                  <c:v>-1289</c:v>
                </c:pt>
                <c:pt idx="12">
                  <c:v>-2428</c:v>
                </c:pt>
                <c:pt idx="13">
                  <c:v>-3550</c:v>
                </c:pt>
                <c:pt idx="14">
                  <c:v>-4255</c:v>
                </c:pt>
                <c:pt idx="15">
                  <c:v>-5639</c:v>
                </c:pt>
                <c:pt idx="16">
                  <c:v>-6599</c:v>
                </c:pt>
                <c:pt idx="17">
                  <c:v>-7801</c:v>
                </c:pt>
                <c:pt idx="18">
                  <c:v>-8536</c:v>
                </c:pt>
                <c:pt idx="19">
                  <c:v>-10072</c:v>
                </c:pt>
                <c:pt idx="20">
                  <c:v>-10904</c:v>
                </c:pt>
                <c:pt idx="21">
                  <c:v>-11404</c:v>
                </c:pt>
                <c:pt idx="22">
                  <c:v>-11789</c:v>
                </c:pt>
                <c:pt idx="23">
                  <c:v>-12877</c:v>
                </c:pt>
                <c:pt idx="24">
                  <c:v>-13442</c:v>
                </c:pt>
                <c:pt idx="25">
                  <c:v>-14157</c:v>
                </c:pt>
                <c:pt idx="26">
                  <c:v>-15149</c:v>
                </c:pt>
                <c:pt idx="27">
                  <c:v>-15692</c:v>
                </c:pt>
                <c:pt idx="28">
                  <c:v>-16880</c:v>
                </c:pt>
                <c:pt idx="29">
                  <c:v>-17691</c:v>
                </c:pt>
                <c:pt idx="30">
                  <c:v>-32242</c:v>
                </c:pt>
              </c:numCache>
            </c:numRef>
          </c:val>
          <c:smooth val="1"/>
          <c:extLst>
            <c:ext xmlns:c16="http://schemas.microsoft.com/office/drawing/2014/chart" uri="{C3380CC4-5D6E-409C-BE32-E72D297353CC}">
              <c16:uniqueId val="{00000000-CDB6-4FC8-BF53-AE743684EB0D}"/>
            </c:ext>
          </c:extLst>
        </c:ser>
        <c:ser>
          <c:idx val="1"/>
          <c:order val="1"/>
          <c:tx>
            <c:strRef>
              <c:f>'May 25 Published MOS estimates'!$L$4</c:f>
              <c:strCache>
                <c:ptCount val="1"/>
                <c:pt idx="0">
                  <c:v>Sydney EGP</c:v>
                </c:pt>
              </c:strCache>
            </c:strRef>
          </c:tx>
          <c:spPr>
            <a:ln w="25400">
              <a:solidFill>
                <a:srgbClr val="0000FF"/>
              </a:solidFill>
              <a:prstDash val="solid"/>
            </a:ln>
          </c:spPr>
          <c:marker>
            <c:symbol val="none"/>
          </c:marker>
          <c:val>
            <c:numRef>
              <c:f>'May 25 Published MOS estimates'!$L$5:$L$35</c:f>
              <c:numCache>
                <c:formatCode>#,##0</c:formatCode>
                <c:ptCount val="31"/>
                <c:pt idx="0">
                  <c:v>15742.97927</c:v>
                </c:pt>
                <c:pt idx="1">
                  <c:v>13169.902120000001</c:v>
                </c:pt>
                <c:pt idx="2">
                  <c:v>12178.82583</c:v>
                </c:pt>
                <c:pt idx="3">
                  <c:v>11912.62637</c:v>
                </c:pt>
                <c:pt idx="4">
                  <c:v>11436.36428</c:v>
                </c:pt>
                <c:pt idx="5">
                  <c:v>10868.119839999999</c:v>
                </c:pt>
                <c:pt idx="6">
                  <c:v>10596.740030000001</c:v>
                </c:pt>
                <c:pt idx="7">
                  <c:v>10380.259120000001</c:v>
                </c:pt>
                <c:pt idx="8">
                  <c:v>10199.97603</c:v>
                </c:pt>
                <c:pt idx="9">
                  <c:v>9602.0151600000008</c:v>
                </c:pt>
                <c:pt idx="10">
                  <c:v>9211.3975200000004</c:v>
                </c:pt>
                <c:pt idx="11">
                  <c:v>8561.8456100000003</c:v>
                </c:pt>
                <c:pt idx="12">
                  <c:v>8125.8201300000001</c:v>
                </c:pt>
                <c:pt idx="13">
                  <c:v>7825.6256000000003</c:v>
                </c:pt>
                <c:pt idx="14">
                  <c:v>7611.5806300000004</c:v>
                </c:pt>
                <c:pt idx="15">
                  <c:v>6951.7627400000001</c:v>
                </c:pt>
                <c:pt idx="16">
                  <c:v>6379.9601599999996</c:v>
                </c:pt>
                <c:pt idx="17">
                  <c:v>6175.5469000000003</c:v>
                </c:pt>
                <c:pt idx="18">
                  <c:v>5697.8871200000003</c:v>
                </c:pt>
                <c:pt idx="19">
                  <c:v>5300.6413899999998</c:v>
                </c:pt>
                <c:pt idx="20">
                  <c:v>4958.7553600000001</c:v>
                </c:pt>
                <c:pt idx="21">
                  <c:v>4712.0866400000004</c:v>
                </c:pt>
                <c:pt idx="22">
                  <c:v>4650.7820400000001</c:v>
                </c:pt>
                <c:pt idx="23">
                  <c:v>4389.1197000000002</c:v>
                </c:pt>
                <c:pt idx="24">
                  <c:v>4290.5346300000001</c:v>
                </c:pt>
                <c:pt idx="25">
                  <c:v>3978.7139200000001</c:v>
                </c:pt>
                <c:pt idx="26">
                  <c:v>3336.04126</c:v>
                </c:pt>
                <c:pt idx="27">
                  <c:v>3186.12327</c:v>
                </c:pt>
                <c:pt idx="28">
                  <c:v>2919.60176</c:v>
                </c:pt>
                <c:pt idx="29">
                  <c:v>2787.4064800000001</c:v>
                </c:pt>
                <c:pt idx="30">
                  <c:v>1223.2920300000001</c:v>
                </c:pt>
              </c:numCache>
            </c:numRef>
          </c:val>
          <c:smooth val="1"/>
          <c:extLst>
            <c:ext xmlns:c16="http://schemas.microsoft.com/office/drawing/2014/chart" uri="{C3380CC4-5D6E-409C-BE32-E72D297353CC}">
              <c16:uniqueId val="{00000001-CDB6-4FC8-BF53-AE743684EB0D}"/>
            </c:ext>
          </c:extLst>
        </c:ser>
        <c:ser>
          <c:idx val="2"/>
          <c:order val="2"/>
          <c:tx>
            <c:strRef>
              <c:f>'May 25 Published MOS estimates'!$M$4</c:f>
              <c:strCache>
                <c:ptCount val="1"/>
                <c:pt idx="0">
                  <c:v>Adelaide MAP</c:v>
                </c:pt>
              </c:strCache>
            </c:strRef>
          </c:tx>
          <c:spPr>
            <a:ln w="25400">
              <a:solidFill>
                <a:srgbClr val="FFC322"/>
              </a:solidFill>
              <a:prstDash val="solid"/>
            </a:ln>
          </c:spPr>
          <c:marker>
            <c:symbol val="none"/>
          </c:marker>
          <c:val>
            <c:numRef>
              <c:f>'May 25 Published MOS estimates'!$M$5:$M$35</c:f>
              <c:numCache>
                <c:formatCode>#,##0</c:formatCode>
                <c:ptCount val="31"/>
                <c:pt idx="0">
                  <c:v>15784</c:v>
                </c:pt>
                <c:pt idx="1">
                  <c:v>8828</c:v>
                </c:pt>
                <c:pt idx="2">
                  <c:v>8246</c:v>
                </c:pt>
                <c:pt idx="3">
                  <c:v>6129</c:v>
                </c:pt>
                <c:pt idx="4">
                  <c:v>5104</c:v>
                </c:pt>
                <c:pt idx="5">
                  <c:v>4395</c:v>
                </c:pt>
                <c:pt idx="6">
                  <c:v>3791</c:v>
                </c:pt>
                <c:pt idx="7">
                  <c:v>2962</c:v>
                </c:pt>
                <c:pt idx="8">
                  <c:v>2733</c:v>
                </c:pt>
                <c:pt idx="9">
                  <c:v>2364</c:v>
                </c:pt>
                <c:pt idx="10">
                  <c:v>2059</c:v>
                </c:pt>
                <c:pt idx="11">
                  <c:v>1722</c:v>
                </c:pt>
                <c:pt idx="12">
                  <c:v>1580</c:v>
                </c:pt>
                <c:pt idx="13">
                  <c:v>1126</c:v>
                </c:pt>
                <c:pt idx="14">
                  <c:v>826</c:v>
                </c:pt>
                <c:pt idx="15">
                  <c:v>487</c:v>
                </c:pt>
                <c:pt idx="16">
                  <c:v>167</c:v>
                </c:pt>
                <c:pt idx="17">
                  <c:v>-41</c:v>
                </c:pt>
                <c:pt idx="18">
                  <c:v>-303</c:v>
                </c:pt>
                <c:pt idx="19">
                  <c:v>-506</c:v>
                </c:pt>
                <c:pt idx="20">
                  <c:v>-624</c:v>
                </c:pt>
                <c:pt idx="21">
                  <c:v>-1050</c:v>
                </c:pt>
                <c:pt idx="22">
                  <c:v>-1404</c:v>
                </c:pt>
                <c:pt idx="23">
                  <c:v>-1555</c:v>
                </c:pt>
                <c:pt idx="24">
                  <c:v>-1983</c:v>
                </c:pt>
                <c:pt idx="25">
                  <c:v>-2149</c:v>
                </c:pt>
                <c:pt idx="26">
                  <c:v>-2546</c:v>
                </c:pt>
                <c:pt idx="27">
                  <c:v>-3372</c:v>
                </c:pt>
                <c:pt idx="28">
                  <c:v>-3738</c:v>
                </c:pt>
                <c:pt idx="29">
                  <c:v>-4382</c:v>
                </c:pt>
                <c:pt idx="30">
                  <c:v>-6668</c:v>
                </c:pt>
              </c:numCache>
            </c:numRef>
          </c:val>
          <c:smooth val="1"/>
          <c:extLst>
            <c:ext xmlns:c16="http://schemas.microsoft.com/office/drawing/2014/chart" uri="{C3380CC4-5D6E-409C-BE32-E72D297353CC}">
              <c16:uniqueId val="{00000002-CDB6-4FC8-BF53-AE743684EB0D}"/>
            </c:ext>
          </c:extLst>
        </c:ser>
        <c:ser>
          <c:idx val="3"/>
          <c:order val="3"/>
          <c:tx>
            <c:strRef>
              <c:f>'May 25 Published MOS estimates'!$N$4</c:f>
              <c:strCache>
                <c:ptCount val="1"/>
                <c:pt idx="0">
                  <c:v>Adelaide SEAGas</c:v>
                </c:pt>
              </c:strCache>
            </c:strRef>
          </c:tx>
          <c:spPr>
            <a:ln w="25400">
              <a:solidFill>
                <a:srgbClr val="FF6600"/>
              </a:solidFill>
              <a:prstDash val="solid"/>
            </a:ln>
          </c:spPr>
          <c:marker>
            <c:symbol val="none"/>
          </c:marker>
          <c:val>
            <c:numRef>
              <c:f>'May 25 Published MOS estimates'!$N$5:$N$35</c:f>
              <c:numCache>
                <c:formatCode>#,##0</c:formatCode>
                <c:ptCount val="31"/>
                <c:pt idx="0">
                  <c:v>265</c:v>
                </c:pt>
                <c:pt idx="1">
                  <c:v>123</c:v>
                </c:pt>
                <c:pt idx="2">
                  <c:v>91</c:v>
                </c:pt>
                <c:pt idx="3">
                  <c:v>74</c:v>
                </c:pt>
                <c:pt idx="4">
                  <c:v>72</c:v>
                </c:pt>
                <c:pt idx="5">
                  <c:v>63</c:v>
                </c:pt>
                <c:pt idx="6">
                  <c:v>54</c:v>
                </c:pt>
                <c:pt idx="7">
                  <c:v>47</c:v>
                </c:pt>
                <c:pt idx="8">
                  <c:v>44</c:v>
                </c:pt>
                <c:pt idx="9">
                  <c:v>40</c:v>
                </c:pt>
                <c:pt idx="10">
                  <c:v>38</c:v>
                </c:pt>
                <c:pt idx="11">
                  <c:v>35</c:v>
                </c:pt>
                <c:pt idx="12">
                  <c:v>28</c:v>
                </c:pt>
                <c:pt idx="13">
                  <c:v>-20</c:v>
                </c:pt>
                <c:pt idx="14">
                  <c:v>-83</c:v>
                </c:pt>
                <c:pt idx="15">
                  <c:v>-162</c:v>
                </c:pt>
                <c:pt idx="16">
                  <c:v>-198</c:v>
                </c:pt>
                <c:pt idx="17">
                  <c:v>-290</c:v>
                </c:pt>
                <c:pt idx="18">
                  <c:v>-419</c:v>
                </c:pt>
                <c:pt idx="19">
                  <c:v>-600</c:v>
                </c:pt>
                <c:pt idx="20">
                  <c:v>-754</c:v>
                </c:pt>
                <c:pt idx="21">
                  <c:v>-856</c:v>
                </c:pt>
                <c:pt idx="22">
                  <c:v>-1021</c:v>
                </c:pt>
                <c:pt idx="23">
                  <c:v>-1077</c:v>
                </c:pt>
                <c:pt idx="24">
                  <c:v>-1127</c:v>
                </c:pt>
                <c:pt idx="25">
                  <c:v>-1442</c:v>
                </c:pt>
                <c:pt idx="26">
                  <c:v>-2116</c:v>
                </c:pt>
                <c:pt idx="27">
                  <c:v>-2677</c:v>
                </c:pt>
                <c:pt idx="28">
                  <c:v>-3485</c:v>
                </c:pt>
                <c:pt idx="29">
                  <c:v>-4171</c:v>
                </c:pt>
                <c:pt idx="30">
                  <c:v>-8601</c:v>
                </c:pt>
              </c:numCache>
            </c:numRef>
          </c:val>
          <c:smooth val="1"/>
          <c:extLst>
            <c:ext xmlns:c16="http://schemas.microsoft.com/office/drawing/2014/chart" uri="{C3380CC4-5D6E-409C-BE32-E72D297353CC}">
              <c16:uniqueId val="{00000003-CDB6-4FC8-BF53-AE743684EB0D}"/>
            </c:ext>
          </c:extLst>
        </c:ser>
        <c:ser>
          <c:idx val="4"/>
          <c:order val="4"/>
          <c:tx>
            <c:strRef>
              <c:f>'May 25 Published MOS estimates'!$O$4</c:f>
              <c:strCache>
                <c:ptCount val="1"/>
                <c:pt idx="0">
                  <c:v>Brisbane RBP</c:v>
                </c:pt>
              </c:strCache>
            </c:strRef>
          </c:tx>
          <c:marker>
            <c:symbol val="none"/>
          </c:marker>
          <c:val>
            <c:numRef>
              <c:f>'May 25 Published MOS estimates'!$O$5:$O$35</c:f>
              <c:numCache>
                <c:formatCode>#,##0</c:formatCode>
                <c:ptCount val="31"/>
                <c:pt idx="0">
                  <c:v>8910</c:v>
                </c:pt>
                <c:pt idx="1">
                  <c:v>3960</c:v>
                </c:pt>
                <c:pt idx="2">
                  <c:v>2912</c:v>
                </c:pt>
                <c:pt idx="3">
                  <c:v>2189</c:v>
                </c:pt>
                <c:pt idx="4">
                  <c:v>2036</c:v>
                </c:pt>
                <c:pt idx="5">
                  <c:v>1854</c:v>
                </c:pt>
                <c:pt idx="6">
                  <c:v>1649</c:v>
                </c:pt>
                <c:pt idx="7">
                  <c:v>1549</c:v>
                </c:pt>
                <c:pt idx="8">
                  <c:v>1060</c:v>
                </c:pt>
                <c:pt idx="9">
                  <c:v>878</c:v>
                </c:pt>
                <c:pt idx="10">
                  <c:v>765</c:v>
                </c:pt>
                <c:pt idx="11">
                  <c:v>600</c:v>
                </c:pt>
                <c:pt idx="12">
                  <c:v>403</c:v>
                </c:pt>
                <c:pt idx="13">
                  <c:v>195</c:v>
                </c:pt>
                <c:pt idx="14">
                  <c:v>81</c:v>
                </c:pt>
                <c:pt idx="15">
                  <c:v>-242</c:v>
                </c:pt>
                <c:pt idx="16">
                  <c:v>-382</c:v>
                </c:pt>
                <c:pt idx="17">
                  <c:v>-445</c:v>
                </c:pt>
                <c:pt idx="18">
                  <c:v>-616</c:v>
                </c:pt>
                <c:pt idx="19">
                  <c:v>-922</c:v>
                </c:pt>
                <c:pt idx="20">
                  <c:v>-1020</c:v>
                </c:pt>
                <c:pt idx="21">
                  <c:v>-1155</c:v>
                </c:pt>
                <c:pt idx="22">
                  <c:v>-1303</c:v>
                </c:pt>
                <c:pt idx="23">
                  <c:v>-1430</c:v>
                </c:pt>
                <c:pt idx="24">
                  <c:v>-1749</c:v>
                </c:pt>
                <c:pt idx="25">
                  <c:v>-1967</c:v>
                </c:pt>
                <c:pt idx="26">
                  <c:v>-2246</c:v>
                </c:pt>
                <c:pt idx="27">
                  <c:v>-2674</c:v>
                </c:pt>
                <c:pt idx="28">
                  <c:v>-3014</c:v>
                </c:pt>
                <c:pt idx="29">
                  <c:v>-3530</c:v>
                </c:pt>
                <c:pt idx="30">
                  <c:v>-13510</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March 2025, April 2025 and May 2025.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March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April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May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17"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zoomScale="85" zoomScaleNormal="85" workbookViewId="0">
      <selection activeCell="E21" sqref="E21"/>
    </sheetView>
  </sheetViews>
  <sheetFormatPr defaultColWidth="9.1796875" defaultRowHeight="11.5" x14ac:dyDescent="0.25"/>
  <cols>
    <col min="1" max="1" width="2.453125" style="1" customWidth="1"/>
    <col min="2" max="2" width="2.54296875" style="1" customWidth="1"/>
    <col min="3" max="3" width="14.54296875" style="1" customWidth="1"/>
    <col min="4" max="4" width="11" style="1" bestFit="1" customWidth="1"/>
    <col min="5" max="5" width="10.81640625" style="1" bestFit="1" customWidth="1"/>
    <col min="6" max="6" width="12.1796875" style="1" bestFit="1" customWidth="1"/>
    <col min="7" max="7" width="15.1796875" style="1" bestFit="1" customWidth="1"/>
    <col min="8" max="8" width="12.1796875" style="1" bestFit="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22</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23"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9920</v>
      </c>
      <c r="E5" s="36">
        <f>MAX(0,L5:L35)</f>
        <v>20943.113799999999</v>
      </c>
      <c r="F5" s="36">
        <f>MAX(0,M5:M35)</f>
        <v>6724</v>
      </c>
      <c r="G5" s="36">
        <f>MAX(0,N5:N35)</f>
        <v>526</v>
      </c>
      <c r="H5" s="36">
        <f>MAX(0,O5:O35)</f>
        <v>7261</v>
      </c>
      <c r="I5" s="1">
        <v>1</v>
      </c>
      <c r="J5" s="38">
        <v>1</v>
      </c>
      <c r="K5" s="15">
        <v>9920</v>
      </c>
      <c r="L5" s="15">
        <v>20943.113799999999</v>
      </c>
      <c r="M5" s="15">
        <v>6724</v>
      </c>
      <c r="N5" s="15">
        <v>526</v>
      </c>
      <c r="O5" s="30">
        <v>7261</v>
      </c>
      <c r="AC5"/>
      <c r="AD5" s="2"/>
      <c r="AE5" s="4"/>
    </row>
    <row r="6" spans="2:31" ht="12.5" x14ac:dyDescent="0.25">
      <c r="C6" s="37" t="s">
        <v>10</v>
      </c>
      <c r="D6" s="36">
        <f>MAX(0,-MIN(K5:K35))</f>
        <v>26005</v>
      </c>
      <c r="E6" s="36">
        <f>MAX(0,-MIN(L5:L35))</f>
        <v>0</v>
      </c>
      <c r="F6" s="36">
        <f>MAX(0,-MIN(M5:M35))</f>
        <v>4684</v>
      </c>
      <c r="G6" s="36">
        <f>MAX(0,-MIN(N5:N35))</f>
        <v>6645</v>
      </c>
      <c r="H6" s="36">
        <f>MAX(0,-MIN(O5:O35))</f>
        <v>7177</v>
      </c>
      <c r="I6" s="1">
        <v>2</v>
      </c>
      <c r="J6" s="39">
        <v>1</v>
      </c>
      <c r="K6" s="15">
        <v>7386</v>
      </c>
      <c r="L6" s="15">
        <v>16001.23209</v>
      </c>
      <c r="M6" s="15">
        <v>4087</v>
      </c>
      <c r="N6" s="15">
        <v>173</v>
      </c>
      <c r="O6" s="32">
        <v>2646</v>
      </c>
      <c r="AC6"/>
      <c r="AD6" s="2"/>
    </row>
    <row r="7" spans="2:31" ht="12.5" x14ac:dyDescent="0.25">
      <c r="I7" s="1">
        <v>3</v>
      </c>
      <c r="J7" s="39">
        <v>1</v>
      </c>
      <c r="K7" s="15">
        <v>4822</v>
      </c>
      <c r="L7" s="15">
        <v>13570.2593</v>
      </c>
      <c r="M7" s="15">
        <v>3592</v>
      </c>
      <c r="N7" s="15">
        <v>116</v>
      </c>
      <c r="O7" s="32">
        <v>1867</v>
      </c>
      <c r="W7" s="2"/>
      <c r="AC7"/>
      <c r="AD7" s="2"/>
    </row>
    <row r="8" spans="2:31" ht="12.5" x14ac:dyDescent="0.25">
      <c r="I8" s="1">
        <v>4</v>
      </c>
      <c r="J8" s="39">
        <v>1</v>
      </c>
      <c r="K8" s="15">
        <v>4327</v>
      </c>
      <c r="L8" s="15">
        <v>11919.25232</v>
      </c>
      <c r="M8" s="15">
        <v>2948</v>
      </c>
      <c r="N8" s="15">
        <v>98</v>
      </c>
      <c r="O8" s="32">
        <v>1652</v>
      </c>
      <c r="W8" s="2"/>
      <c r="AC8"/>
      <c r="AD8" s="2"/>
    </row>
    <row r="9" spans="2:31" ht="12.5" x14ac:dyDescent="0.25">
      <c r="I9" s="1">
        <v>5</v>
      </c>
      <c r="J9" s="39">
        <v>1</v>
      </c>
      <c r="K9" s="15">
        <v>2406</v>
      </c>
      <c r="L9" s="15">
        <v>10628.66546</v>
      </c>
      <c r="M9" s="15">
        <v>2621</v>
      </c>
      <c r="N9" s="15">
        <v>91</v>
      </c>
      <c r="O9" s="32">
        <v>1356</v>
      </c>
      <c r="W9" s="2"/>
      <c r="AC9"/>
      <c r="AD9" s="2"/>
    </row>
    <row r="10" spans="2:31" ht="12.5" x14ac:dyDescent="0.25">
      <c r="I10" s="1">
        <v>6</v>
      </c>
      <c r="J10" s="39">
        <v>1</v>
      </c>
      <c r="K10" s="15">
        <v>1875</v>
      </c>
      <c r="L10" s="15">
        <v>9651.1257600000008</v>
      </c>
      <c r="M10" s="15">
        <v>2262</v>
      </c>
      <c r="N10" s="15">
        <v>74</v>
      </c>
      <c r="O10" s="32">
        <v>1236</v>
      </c>
      <c r="W10" s="2"/>
      <c r="AC10"/>
      <c r="AD10" s="2"/>
    </row>
    <row r="11" spans="2:31" ht="12.75" customHeight="1" x14ac:dyDescent="0.25">
      <c r="C11" s="60" t="s">
        <v>11</v>
      </c>
      <c r="D11" s="60"/>
      <c r="E11" s="60"/>
      <c r="F11" s="60"/>
      <c r="G11" s="60"/>
      <c r="H11" s="60"/>
      <c r="I11" s="1">
        <v>7</v>
      </c>
      <c r="J11" s="39">
        <v>1</v>
      </c>
      <c r="K11" s="15">
        <v>1250</v>
      </c>
      <c r="L11" s="15">
        <v>8635.9910999999993</v>
      </c>
      <c r="M11" s="15">
        <v>1999</v>
      </c>
      <c r="N11" s="15">
        <v>64</v>
      </c>
      <c r="O11" s="32">
        <v>1042</v>
      </c>
      <c r="W11" s="2"/>
      <c r="AC11"/>
      <c r="AD11" s="2"/>
    </row>
    <row r="12" spans="2:31" ht="12.5" x14ac:dyDescent="0.25">
      <c r="C12" s="60"/>
      <c r="D12" s="60"/>
      <c r="E12" s="60"/>
      <c r="F12" s="60"/>
      <c r="G12" s="60"/>
      <c r="H12" s="60"/>
      <c r="I12" s="1">
        <v>8</v>
      </c>
      <c r="J12" s="39">
        <v>1</v>
      </c>
      <c r="K12" s="15">
        <v>937</v>
      </c>
      <c r="L12" s="15">
        <v>8252.85563</v>
      </c>
      <c r="M12" s="15">
        <v>1719</v>
      </c>
      <c r="N12" s="15">
        <v>47</v>
      </c>
      <c r="O12" s="32">
        <v>937</v>
      </c>
      <c r="W12" s="2"/>
      <c r="AC12"/>
      <c r="AD12" s="2"/>
    </row>
    <row r="13" spans="2:31" ht="12.5" x14ac:dyDescent="0.25">
      <c r="C13" s="3"/>
      <c r="D13" s="61" t="s">
        <v>12</v>
      </c>
      <c r="E13" s="62"/>
      <c r="F13" s="62"/>
      <c r="G13" s="62"/>
      <c r="H13" s="62"/>
      <c r="I13" s="1">
        <v>9</v>
      </c>
      <c r="J13" s="39">
        <v>1</v>
      </c>
      <c r="K13" s="15">
        <v>113</v>
      </c>
      <c r="L13" s="15">
        <v>7272.33115</v>
      </c>
      <c r="M13" s="15">
        <v>1499</v>
      </c>
      <c r="N13" s="15">
        <v>39</v>
      </c>
      <c r="O13" s="32">
        <v>679</v>
      </c>
      <c r="W13" s="2"/>
      <c r="AC13"/>
      <c r="AD13" s="2"/>
    </row>
    <row r="14" spans="2:31" ht="12.75" customHeight="1" x14ac:dyDescent="0.25">
      <c r="C14" s="16"/>
      <c r="D14" s="46" t="s">
        <v>3</v>
      </c>
      <c r="E14" s="47" t="s">
        <v>4</v>
      </c>
      <c r="F14" s="47" t="s">
        <v>5</v>
      </c>
      <c r="G14" s="47" t="s">
        <v>6</v>
      </c>
      <c r="H14" s="48" t="s">
        <v>7</v>
      </c>
      <c r="I14" s="1">
        <v>10</v>
      </c>
      <c r="J14" s="39">
        <v>1</v>
      </c>
      <c r="K14" s="15">
        <v>-864</v>
      </c>
      <c r="L14" s="15">
        <v>6675.8352000000004</v>
      </c>
      <c r="M14" s="15">
        <v>1416</v>
      </c>
      <c r="N14" s="15">
        <v>36</v>
      </c>
      <c r="O14" s="32">
        <v>428</v>
      </c>
      <c r="W14" s="2"/>
      <c r="AC14"/>
      <c r="AD14" s="2"/>
    </row>
    <row r="15" spans="2:31" ht="12.75" customHeight="1" x14ac:dyDescent="0.25">
      <c r="C15" s="53" t="s">
        <v>13</v>
      </c>
      <c r="D15" s="28">
        <f>MAX(0,K5:K35)</f>
        <v>9920</v>
      </c>
      <c r="E15" s="29">
        <f>MAX(0,L5:L35)</f>
        <v>20943.113799999999</v>
      </c>
      <c r="F15" s="29">
        <f>MAX(0,M5:M35)</f>
        <v>6724</v>
      </c>
      <c r="G15" s="29">
        <f>MAX(0,N5:N35)</f>
        <v>526</v>
      </c>
      <c r="H15" s="30">
        <f>MAX(0,O5:O35)</f>
        <v>7261</v>
      </c>
      <c r="I15" s="1">
        <v>11</v>
      </c>
      <c r="J15" s="39">
        <v>1</v>
      </c>
      <c r="K15" s="15">
        <v>-1282</v>
      </c>
      <c r="L15" s="15">
        <v>5762.7632599999997</v>
      </c>
      <c r="M15" s="15">
        <v>1252</v>
      </c>
      <c r="N15" s="15">
        <v>33</v>
      </c>
      <c r="O15" s="32">
        <v>306</v>
      </c>
      <c r="W15" s="6"/>
      <c r="AC15"/>
      <c r="AD15" s="2"/>
    </row>
    <row r="16" spans="2:31" ht="12.5" x14ac:dyDescent="0.25">
      <c r="C16" s="54">
        <v>0.95</v>
      </c>
      <c r="D16" s="31">
        <f>PERCENTILE(K5:K35, 0.95)</f>
        <v>6104</v>
      </c>
      <c r="E16" s="15">
        <f>PERCENTILE(L5:L35, 0.95)</f>
        <v>14785.745695</v>
      </c>
      <c r="F16" s="15">
        <f>PERCENTILE(M5:M35, 0.95)</f>
        <v>3839.5</v>
      </c>
      <c r="G16" s="15">
        <f>PERCENTILE(N5:N35, 0.95)</f>
        <v>144.5</v>
      </c>
      <c r="H16" s="32">
        <f>PERCENTILE(O5:O35, 0.95)</f>
        <v>2256.5</v>
      </c>
      <c r="I16" s="1">
        <v>12</v>
      </c>
      <c r="J16" s="39">
        <v>1</v>
      </c>
      <c r="K16" s="15">
        <v>-2195</v>
      </c>
      <c r="L16" s="15">
        <v>5160.0174999999999</v>
      </c>
      <c r="M16" s="15">
        <v>1053</v>
      </c>
      <c r="N16" s="15">
        <v>29</v>
      </c>
      <c r="O16" s="32">
        <v>236</v>
      </c>
      <c r="W16" s="6"/>
      <c r="AC16"/>
      <c r="AD16" s="2"/>
    </row>
    <row r="17" spans="3:30" ht="12.5" x14ac:dyDescent="0.25">
      <c r="C17" s="55">
        <v>0.75</v>
      </c>
      <c r="D17" s="31">
        <f>PERCENTILE(K5:K35, 0.75)</f>
        <v>525</v>
      </c>
      <c r="E17" s="15">
        <f>PERCENTILE(L5:L35, 0.75)</f>
        <v>7762.59339</v>
      </c>
      <c r="F17" s="15">
        <f>PERCENTILE(M5:M35, 0.75)</f>
        <v>1609</v>
      </c>
      <c r="G17" s="15">
        <f>PERCENTILE(N5:N35, 0.75)</f>
        <v>43</v>
      </c>
      <c r="H17" s="32">
        <f>PERCENTILE(O5:O35, 0.75)</f>
        <v>808</v>
      </c>
      <c r="I17" s="1">
        <v>13</v>
      </c>
      <c r="J17" s="39">
        <v>1</v>
      </c>
      <c r="K17" s="15">
        <v>-2657</v>
      </c>
      <c r="L17" s="15">
        <v>4729.0158799999999</v>
      </c>
      <c r="M17" s="15">
        <v>1013</v>
      </c>
      <c r="N17" s="15">
        <v>3</v>
      </c>
      <c r="O17" s="32">
        <v>139</v>
      </c>
      <c r="W17" s="2"/>
      <c r="AC17"/>
      <c r="AD17" s="2"/>
    </row>
    <row r="18" spans="3:30" ht="12.5" x14ac:dyDescent="0.25">
      <c r="C18" s="55">
        <v>0.5</v>
      </c>
      <c r="D18" s="31">
        <f>PERCENTILE(K5:K35, 0.5)</f>
        <v>-5024</v>
      </c>
      <c r="E18" s="15">
        <f t="shared" ref="E18:H18" si="0">PERCENTILE(L5:L35, 0.5)</f>
        <v>3889.13544</v>
      </c>
      <c r="F18" s="15">
        <f t="shared" si="0"/>
        <v>420</v>
      </c>
      <c r="G18" s="15">
        <f t="shared" si="0"/>
        <v>-45</v>
      </c>
      <c r="H18" s="32">
        <f t="shared" si="0"/>
        <v>-181</v>
      </c>
      <c r="I18" s="1">
        <v>14</v>
      </c>
      <c r="J18" s="39">
        <v>1</v>
      </c>
      <c r="K18" s="15">
        <v>-3418</v>
      </c>
      <c r="L18" s="15">
        <v>4348.3765800000001</v>
      </c>
      <c r="M18" s="15">
        <v>737</v>
      </c>
      <c r="N18" s="15">
        <v>-3</v>
      </c>
      <c r="O18" s="32">
        <v>45</v>
      </c>
      <c r="W18" s="2"/>
      <c r="AC18"/>
      <c r="AD18" s="2"/>
    </row>
    <row r="19" spans="3:30" ht="12.5" x14ac:dyDescent="0.25">
      <c r="C19" s="55">
        <v>0.25</v>
      </c>
      <c r="D19" s="31">
        <f>PERCENTILE(K5:K35, 0.25)</f>
        <v>-9750.5</v>
      </c>
      <c r="E19" s="15">
        <f t="shared" ref="E19:H19" si="1">PERCENTILE(L5:L35, 0.25)</f>
        <v>2424.1366550000002</v>
      </c>
      <c r="F19" s="15">
        <f t="shared" si="1"/>
        <v>-1128</v>
      </c>
      <c r="G19" s="15">
        <f t="shared" si="1"/>
        <v>-637.5</v>
      </c>
      <c r="H19" s="32">
        <f t="shared" si="1"/>
        <v>-1184</v>
      </c>
      <c r="I19" s="1">
        <v>15</v>
      </c>
      <c r="J19" s="39">
        <v>1</v>
      </c>
      <c r="K19" s="15">
        <v>-4092</v>
      </c>
      <c r="L19" s="15">
        <v>3993.4172199999998</v>
      </c>
      <c r="M19" s="15">
        <v>547</v>
      </c>
      <c r="N19" s="15">
        <v>-26</v>
      </c>
      <c r="O19" s="32">
        <v>-97</v>
      </c>
      <c r="P19" s="3"/>
      <c r="W19" s="2"/>
      <c r="AC19"/>
      <c r="AD19" s="2"/>
    </row>
    <row r="20" spans="3:30" ht="12.5" x14ac:dyDescent="0.25">
      <c r="C20" s="54">
        <v>0.05</v>
      </c>
      <c r="D20" s="31">
        <f>PERCENTILE(K5:K35, 0.05)</f>
        <v>-16302.5</v>
      </c>
      <c r="E20" s="15">
        <f t="shared" ref="E20:H20" si="2">PERCENTILE(L5:L35, 0.05)</f>
        <v>1220.581565</v>
      </c>
      <c r="F20" s="15">
        <f t="shared" si="2"/>
        <v>-3013.5</v>
      </c>
      <c r="G20" s="15">
        <f t="shared" si="2"/>
        <v>-2201</v>
      </c>
      <c r="H20" s="32">
        <f t="shared" si="2"/>
        <v>-3664</v>
      </c>
      <c r="I20" s="1">
        <v>16</v>
      </c>
      <c r="J20" s="39">
        <v>1</v>
      </c>
      <c r="K20" s="15">
        <v>-5024</v>
      </c>
      <c r="L20" s="15">
        <v>3889.13544</v>
      </c>
      <c r="M20" s="15">
        <v>420</v>
      </c>
      <c r="N20" s="15">
        <v>-45</v>
      </c>
      <c r="O20" s="32">
        <v>-181</v>
      </c>
      <c r="P20" s="3"/>
      <c r="W20" s="2"/>
      <c r="AC20"/>
      <c r="AD20" s="2"/>
    </row>
    <row r="21" spans="3:30" ht="12.5" x14ac:dyDescent="0.25">
      <c r="C21" s="59" t="s">
        <v>14</v>
      </c>
      <c r="D21" s="31">
        <f>MIN(0,K5:K35)</f>
        <v>-26005</v>
      </c>
      <c r="E21" s="15">
        <f>MIN(0,L5:L35)</f>
        <v>0</v>
      </c>
      <c r="F21" s="15">
        <f>MIN(0,M5:M35)</f>
        <v>-4684</v>
      </c>
      <c r="G21" s="15">
        <f>MIN(0,N5:N35)</f>
        <v>-6645</v>
      </c>
      <c r="H21" s="32">
        <f>MIN(0,O5:O35)</f>
        <v>-7177</v>
      </c>
      <c r="I21" s="1">
        <v>17</v>
      </c>
      <c r="J21" s="39">
        <v>1</v>
      </c>
      <c r="K21" s="15">
        <v>-5455</v>
      </c>
      <c r="L21" s="15">
        <v>3714.5070799999999</v>
      </c>
      <c r="M21" s="15">
        <v>126</v>
      </c>
      <c r="N21" s="15">
        <v>-103</v>
      </c>
      <c r="O21" s="32">
        <v>-349</v>
      </c>
      <c r="P21" s="3"/>
      <c r="W21" s="2"/>
      <c r="AC21"/>
      <c r="AD21" s="2"/>
    </row>
    <row r="22" spans="3:30" ht="12.5" x14ac:dyDescent="0.25">
      <c r="C22" s="57" t="s">
        <v>15</v>
      </c>
      <c r="D22" s="28">
        <f>AVERAGE(K5:K35)</f>
        <v>-4886.7419354838712</v>
      </c>
      <c r="E22" s="29">
        <f>AVERAGE(L5:L35)</f>
        <v>5675.5595761290342</v>
      </c>
      <c r="F22" s="29">
        <f>AVERAGE(M5:M35)</f>
        <v>376.41935483870969</v>
      </c>
      <c r="G22" s="29">
        <f>AVERAGE(N5:N35)</f>
        <v>-578.87096774193549</v>
      </c>
      <c r="H22" s="30">
        <f>AVERAGE(O5:O35)</f>
        <v>-258.54838709677421</v>
      </c>
      <c r="I22" s="1">
        <v>18</v>
      </c>
      <c r="J22" s="39">
        <v>1</v>
      </c>
      <c r="K22" s="15">
        <v>-5951</v>
      </c>
      <c r="L22" s="15">
        <v>3556.3392899999999</v>
      </c>
      <c r="M22" s="15">
        <v>-119</v>
      </c>
      <c r="N22" s="15">
        <v>-164</v>
      </c>
      <c r="O22" s="32">
        <v>-384</v>
      </c>
      <c r="P22" s="3"/>
      <c r="W22" s="2"/>
    </row>
    <row r="23" spans="3:30" ht="12.5" x14ac:dyDescent="0.25">
      <c r="C23" s="21" t="s">
        <v>16</v>
      </c>
      <c r="D23" s="31">
        <f>STDEV(K5:K35)</f>
        <v>7631.3374405265813</v>
      </c>
      <c r="E23" s="15">
        <f>STDEV(L5:L35)</f>
        <v>4807.6294249562852</v>
      </c>
      <c r="F23" s="15">
        <f>STDEV(M5:M35)</f>
        <v>2342.682703998325</v>
      </c>
      <c r="G23" s="15">
        <f>STDEV(N5:N35)</f>
        <v>1322.3517621252292</v>
      </c>
      <c r="H23" s="32">
        <f>STDEV(O5:O35)</f>
        <v>2363.990014625128</v>
      </c>
      <c r="I23" s="1">
        <v>19</v>
      </c>
      <c r="J23" s="39">
        <v>1</v>
      </c>
      <c r="K23" s="15">
        <v>-6438</v>
      </c>
      <c r="L23" s="15">
        <v>3392.5886399999999</v>
      </c>
      <c r="M23" s="15">
        <v>-299</v>
      </c>
      <c r="N23" s="15">
        <v>-238</v>
      </c>
      <c r="O23" s="32">
        <v>-445</v>
      </c>
      <c r="P23" s="3"/>
      <c r="Q23" s="41"/>
      <c r="R23" s="3"/>
      <c r="S23" s="3"/>
      <c r="T23" s="3"/>
      <c r="U23" s="3"/>
      <c r="W23" s="2"/>
      <c r="X23" s="12"/>
      <c r="Y23" s="12"/>
      <c r="Z23" s="12"/>
      <c r="AA23" s="13"/>
    </row>
    <row r="24" spans="3:30" ht="12.75" customHeight="1" x14ac:dyDescent="0.25">
      <c r="C24" s="22" t="s">
        <v>17</v>
      </c>
      <c r="D24" s="49">
        <f>COUNTIF(K$5:K$35,"&gt;=0")/COUNTA(K$5:K$35)</f>
        <v>0.29032258064516131</v>
      </c>
      <c r="E24" s="42">
        <f t="shared" ref="E24:G24" si="3">COUNTIF(L$5:L$35,"&gt;=0")/COUNTA(L$5:L$35)</f>
        <v>1</v>
      </c>
      <c r="F24" s="42">
        <f t="shared" si="3"/>
        <v>0.54838709677419351</v>
      </c>
      <c r="G24" s="42">
        <f t="shared" si="3"/>
        <v>0.41935483870967744</v>
      </c>
      <c r="H24" s="43">
        <f>COUNTIF(O$5:O$35,"&gt;=0")/COUNTA(O$5:O$35)</f>
        <v>0.45161290322580644</v>
      </c>
      <c r="I24" s="1">
        <v>20</v>
      </c>
      <c r="J24" s="39">
        <v>1</v>
      </c>
      <c r="K24" s="15">
        <v>-7017</v>
      </c>
      <c r="L24" s="15">
        <v>3272.0143400000002</v>
      </c>
      <c r="M24" s="15">
        <v>-418</v>
      </c>
      <c r="N24" s="15">
        <v>-295</v>
      </c>
      <c r="O24" s="32">
        <v>-618</v>
      </c>
      <c r="P24" s="3"/>
      <c r="Q24" s="60" t="s">
        <v>18</v>
      </c>
      <c r="R24" s="60"/>
      <c r="S24" s="60"/>
      <c r="T24" s="60"/>
      <c r="U24" s="60"/>
      <c r="V24" s="60"/>
      <c r="W24" s="60"/>
      <c r="X24" s="12"/>
      <c r="Y24" s="12"/>
      <c r="Z24" s="12"/>
      <c r="AA24" s="13"/>
    </row>
    <row r="25" spans="3:30" ht="12.75" customHeight="1" x14ac:dyDescent="0.25">
      <c r="C25" s="23" t="s">
        <v>19</v>
      </c>
      <c r="D25" s="50">
        <f>1-D24</f>
        <v>0.70967741935483875</v>
      </c>
      <c r="E25" s="44">
        <f>1-E24</f>
        <v>0</v>
      </c>
      <c r="F25" s="44">
        <f>1-F24</f>
        <v>0.45161290322580649</v>
      </c>
      <c r="G25" s="44">
        <f>1-G24</f>
        <v>0.58064516129032251</v>
      </c>
      <c r="H25" s="45">
        <f>1-H24</f>
        <v>0.54838709677419351</v>
      </c>
      <c r="I25" s="1">
        <v>21</v>
      </c>
      <c r="J25" s="39">
        <v>1</v>
      </c>
      <c r="K25" s="15">
        <v>-7522</v>
      </c>
      <c r="L25" s="15">
        <v>2963.6728400000002</v>
      </c>
      <c r="M25" s="15">
        <v>-557</v>
      </c>
      <c r="N25" s="15">
        <v>-385</v>
      </c>
      <c r="O25" s="32">
        <v>-648</v>
      </c>
      <c r="P25" s="3"/>
      <c r="Q25" s="60"/>
      <c r="R25" s="60"/>
      <c r="S25" s="60"/>
      <c r="T25" s="60"/>
      <c r="U25" s="60"/>
      <c r="V25" s="60"/>
      <c r="W25" s="60"/>
      <c r="X25" s="12"/>
      <c r="Y25" s="12"/>
      <c r="Z25" s="12"/>
      <c r="AA25" s="13"/>
    </row>
    <row r="26" spans="3:30" ht="12.5" x14ac:dyDescent="0.25">
      <c r="C26" s="51" t="s">
        <v>20</v>
      </c>
      <c r="D26" s="52">
        <f>MEDIAN(K5:K35)</f>
        <v>-5024</v>
      </c>
      <c r="E26" s="52">
        <f>MEDIAN(L5:L35)</f>
        <v>3889.13544</v>
      </c>
      <c r="F26" s="52">
        <f>MEDIAN(M5:M35)</f>
        <v>420</v>
      </c>
      <c r="G26" s="52">
        <f>MEDIAN(N5:N35)</f>
        <v>-45</v>
      </c>
      <c r="H26" s="52">
        <f>MEDIAN(O5:O35)</f>
        <v>-181</v>
      </c>
      <c r="I26" s="1">
        <v>22</v>
      </c>
      <c r="J26" s="39">
        <v>1</v>
      </c>
      <c r="K26" s="15">
        <v>-8871</v>
      </c>
      <c r="L26" s="15">
        <v>2772.36276</v>
      </c>
      <c r="M26" s="15">
        <v>-672</v>
      </c>
      <c r="N26" s="15">
        <v>-454</v>
      </c>
      <c r="O26" s="32">
        <v>-951</v>
      </c>
      <c r="P26" s="3"/>
      <c r="Q26" s="3"/>
      <c r="R26" s="3"/>
      <c r="S26" s="3"/>
      <c r="T26" s="3"/>
      <c r="U26" s="3"/>
      <c r="V26" s="2"/>
      <c r="W26" s="2"/>
      <c r="X26" s="12"/>
      <c r="Y26" s="12"/>
      <c r="Z26" s="12"/>
      <c r="AA26" s="13"/>
    </row>
    <row r="27" spans="3:30" x14ac:dyDescent="0.25">
      <c r="I27" s="1">
        <v>23</v>
      </c>
      <c r="J27" s="39">
        <v>1</v>
      </c>
      <c r="K27" s="15">
        <v>-9485</v>
      </c>
      <c r="L27" s="15">
        <v>2499.3235300000001</v>
      </c>
      <c r="M27" s="15">
        <v>-1015</v>
      </c>
      <c r="N27" s="15">
        <v>-576</v>
      </c>
      <c r="O27" s="32">
        <v>-1120</v>
      </c>
      <c r="P27" s="3"/>
      <c r="Q27" s="3"/>
      <c r="R27" s="3"/>
      <c r="S27" s="3"/>
      <c r="T27" s="3"/>
      <c r="U27" s="3"/>
      <c r="V27" s="2"/>
      <c r="W27" s="2"/>
      <c r="X27" s="12"/>
      <c r="Y27" s="12"/>
      <c r="Z27" s="12"/>
      <c r="AA27" s="13"/>
    </row>
    <row r="28" spans="3:30" x14ac:dyDescent="0.25">
      <c r="I28" s="1">
        <v>24</v>
      </c>
      <c r="J28" s="39">
        <v>1</v>
      </c>
      <c r="K28" s="15">
        <v>-10016</v>
      </c>
      <c r="L28" s="15">
        <v>2348.9497799999999</v>
      </c>
      <c r="M28" s="15">
        <v>-1241</v>
      </c>
      <c r="N28" s="15">
        <v>-699</v>
      </c>
      <c r="O28" s="32">
        <v>-1248</v>
      </c>
      <c r="P28" s="3"/>
      <c r="X28" s="12"/>
      <c r="Y28" s="12"/>
      <c r="Z28" s="12"/>
      <c r="AA28" s="13"/>
    </row>
    <row r="29" spans="3:30" x14ac:dyDescent="0.25">
      <c r="I29" s="1">
        <v>25</v>
      </c>
      <c r="J29" s="39">
        <v>1</v>
      </c>
      <c r="K29" s="15">
        <v>-10594</v>
      </c>
      <c r="L29" s="15">
        <v>2038.88733</v>
      </c>
      <c r="M29" s="15">
        <v>-1430</v>
      </c>
      <c r="N29" s="15">
        <v>-962</v>
      </c>
      <c r="O29" s="32">
        <v>-1312</v>
      </c>
      <c r="P29" s="3"/>
      <c r="Q29" s="3"/>
      <c r="R29" s="3"/>
      <c r="S29" s="3"/>
      <c r="T29" s="3"/>
      <c r="U29" s="3"/>
      <c r="V29" s="2"/>
      <c r="W29" s="2"/>
      <c r="X29" s="12"/>
      <c r="Y29" s="12"/>
      <c r="Z29" s="12"/>
      <c r="AA29" s="13"/>
    </row>
    <row r="30" spans="3:30" x14ac:dyDescent="0.25">
      <c r="I30" s="1">
        <v>26</v>
      </c>
      <c r="J30" s="39">
        <v>1</v>
      </c>
      <c r="K30" s="15">
        <v>-10985</v>
      </c>
      <c r="L30" s="15">
        <v>1785.8948700000001</v>
      </c>
      <c r="M30" s="15">
        <v>-1662</v>
      </c>
      <c r="N30" s="15">
        <v>-1172</v>
      </c>
      <c r="O30" s="32">
        <v>-1485</v>
      </c>
      <c r="P30" s="3"/>
      <c r="Q30" s="3"/>
      <c r="R30" s="3"/>
      <c r="S30" s="3"/>
      <c r="T30" s="3"/>
      <c r="U30" s="3"/>
      <c r="V30" s="2"/>
      <c r="W30" s="2"/>
      <c r="X30" s="12"/>
      <c r="Y30" s="12"/>
      <c r="Z30" s="12"/>
      <c r="AA30" s="13"/>
    </row>
    <row r="31" spans="3:30" x14ac:dyDescent="0.25">
      <c r="I31" s="1">
        <v>27</v>
      </c>
      <c r="J31" s="39">
        <v>1</v>
      </c>
      <c r="K31" s="15">
        <v>-11467</v>
      </c>
      <c r="L31" s="15">
        <v>1646.44787</v>
      </c>
      <c r="M31" s="15">
        <v>-1981</v>
      </c>
      <c r="N31" s="15">
        <v>-1331</v>
      </c>
      <c r="O31" s="32">
        <v>-1995</v>
      </c>
      <c r="P31" s="3"/>
      <c r="Q31" s="3"/>
      <c r="R31" s="3"/>
      <c r="S31" s="3"/>
      <c r="T31" s="3"/>
      <c r="U31" s="3"/>
      <c r="V31" s="2"/>
      <c r="W31" s="2"/>
      <c r="X31" s="12"/>
      <c r="Y31" s="12"/>
      <c r="Z31" s="12"/>
      <c r="AA31" s="13"/>
    </row>
    <row r="32" spans="3:30" x14ac:dyDescent="0.25">
      <c r="I32" s="1">
        <v>28</v>
      </c>
      <c r="J32" s="39">
        <v>1</v>
      </c>
      <c r="K32" s="15">
        <v>-12582</v>
      </c>
      <c r="L32" s="15">
        <v>1559.7188699999999</v>
      </c>
      <c r="M32" s="15">
        <v>-2241</v>
      </c>
      <c r="N32" s="15">
        <v>-1774</v>
      </c>
      <c r="O32" s="32">
        <v>-2507</v>
      </c>
      <c r="P32" s="3"/>
      <c r="Q32" s="3"/>
      <c r="R32" s="3"/>
      <c r="S32" s="3"/>
      <c r="T32" s="3"/>
      <c r="U32" s="3"/>
      <c r="V32" s="2"/>
      <c r="W32" s="2"/>
      <c r="X32" s="12"/>
      <c r="Y32" s="12"/>
      <c r="Z32" s="12"/>
      <c r="AA32" s="13"/>
    </row>
    <row r="33" spans="9:30" x14ac:dyDescent="0.25">
      <c r="I33" s="1">
        <v>29</v>
      </c>
      <c r="J33" s="39">
        <v>1</v>
      </c>
      <c r="K33" s="15">
        <v>-15648</v>
      </c>
      <c r="L33" s="15">
        <v>1340.3483699999999</v>
      </c>
      <c r="M33" s="15">
        <v>-2753</v>
      </c>
      <c r="N33" s="15">
        <v>-2013</v>
      </c>
      <c r="O33" s="32">
        <v>-3485</v>
      </c>
      <c r="P33" s="3"/>
      <c r="Q33" s="3"/>
      <c r="R33" s="3"/>
      <c r="S33" s="3"/>
      <c r="T33" s="3"/>
      <c r="U33" s="3"/>
      <c r="V33" s="2"/>
      <c r="W33" s="2"/>
      <c r="X33" s="12"/>
      <c r="Y33" s="12"/>
      <c r="Z33" s="12"/>
      <c r="AA33" s="13"/>
    </row>
    <row r="34" spans="9:30" ht="12.5" x14ac:dyDescent="0.25">
      <c r="I34" s="1">
        <v>30</v>
      </c>
      <c r="J34" s="39">
        <v>1</v>
      </c>
      <c r="K34" s="15">
        <v>-16957</v>
      </c>
      <c r="L34" s="15">
        <v>1100.81476</v>
      </c>
      <c r="M34" s="15">
        <v>-3274</v>
      </c>
      <c r="N34" s="15">
        <v>-2389</v>
      </c>
      <c r="O34" s="32">
        <v>-3843</v>
      </c>
      <c r="P34" s="3"/>
      <c r="Q34" s="3"/>
      <c r="R34" s="3"/>
      <c r="S34" s="3"/>
      <c r="T34" s="3"/>
      <c r="U34" s="3"/>
      <c r="V34" s="2"/>
      <c r="W34" s="2"/>
      <c r="X34" s="12"/>
      <c r="Y34" s="12"/>
      <c r="Z34" s="12"/>
      <c r="AA34" s="13"/>
      <c r="AC34"/>
      <c r="AD34" s="2"/>
    </row>
    <row r="35" spans="9:30" ht="12.5" x14ac:dyDescent="0.25">
      <c r="I35" s="1">
        <v>31</v>
      </c>
      <c r="J35" s="40">
        <v>1</v>
      </c>
      <c r="K35" s="20">
        <v>-26005</v>
      </c>
      <c r="L35" s="20">
        <v>517.08884</v>
      </c>
      <c r="M35" s="20">
        <v>-4684</v>
      </c>
      <c r="N35" s="20">
        <v>-6645</v>
      </c>
      <c r="O35" s="34">
        <v>-7177</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D5" sqref="D5:H6"/>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23</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27187</v>
      </c>
      <c r="E5" s="36">
        <f t="shared" ref="E5:H5" si="0">MAX(0,L5:L35)</f>
        <v>22353.304039999999</v>
      </c>
      <c r="F5" s="36">
        <f t="shared" si="0"/>
        <v>17104</v>
      </c>
      <c r="G5" s="36">
        <f t="shared" si="0"/>
        <v>526</v>
      </c>
      <c r="H5" s="36">
        <f t="shared" si="0"/>
        <v>3047</v>
      </c>
      <c r="I5" s="1">
        <v>1</v>
      </c>
      <c r="J5" s="38">
        <v>1</v>
      </c>
      <c r="K5" s="31">
        <v>27187</v>
      </c>
      <c r="L5" s="29">
        <v>22353.304039999999</v>
      </c>
      <c r="M5" s="29">
        <v>17104</v>
      </c>
      <c r="N5" s="29">
        <v>526</v>
      </c>
      <c r="O5" s="30">
        <v>3047</v>
      </c>
      <c r="AC5"/>
      <c r="AD5" s="2"/>
      <c r="AE5" s="4"/>
    </row>
    <row r="6" spans="2:31" ht="12.5" x14ac:dyDescent="0.25">
      <c r="C6" s="37" t="s">
        <v>10</v>
      </c>
      <c r="D6" s="36">
        <f>MAX(0,-MIN(K5:K35))</f>
        <v>43924</v>
      </c>
      <c r="E6" s="36">
        <f>MAX(0,-MIN(L5:L35))</f>
        <v>567.13995</v>
      </c>
      <c r="F6" s="36">
        <f>MAX(0,-MIN(M5:M35))</f>
        <v>9873</v>
      </c>
      <c r="G6" s="36">
        <f>MAX(0,-MIN(N5:N35))</f>
        <v>14221</v>
      </c>
      <c r="H6" s="36">
        <f>MAX(0,-MIN(O5:O35))</f>
        <v>8154</v>
      </c>
      <c r="I6" s="1">
        <v>2</v>
      </c>
      <c r="J6" s="39">
        <v>1</v>
      </c>
      <c r="K6" s="31">
        <v>10738</v>
      </c>
      <c r="L6" s="15">
        <v>11143.13566</v>
      </c>
      <c r="M6" s="15">
        <v>6873</v>
      </c>
      <c r="N6" s="15">
        <v>278</v>
      </c>
      <c r="O6" s="32">
        <v>2069</v>
      </c>
      <c r="AC6"/>
      <c r="AD6" s="2"/>
    </row>
    <row r="7" spans="2:31" ht="12.5" x14ac:dyDescent="0.25">
      <c r="I7" s="1">
        <v>3</v>
      </c>
      <c r="J7" s="39">
        <v>1</v>
      </c>
      <c r="K7" s="31">
        <v>7524</v>
      </c>
      <c r="L7" s="15">
        <v>10606.13494</v>
      </c>
      <c r="M7" s="15">
        <v>5261</v>
      </c>
      <c r="N7" s="15">
        <v>163</v>
      </c>
      <c r="O7" s="32">
        <v>1794</v>
      </c>
      <c r="W7" s="2"/>
      <c r="AC7"/>
      <c r="AD7" s="2"/>
    </row>
    <row r="8" spans="2:31" ht="12.5" x14ac:dyDescent="0.25">
      <c r="I8" s="1">
        <v>4</v>
      </c>
      <c r="J8" s="39">
        <v>1</v>
      </c>
      <c r="K8" s="31">
        <v>6372</v>
      </c>
      <c r="L8" s="15">
        <v>9233.7990900000004</v>
      </c>
      <c r="M8" s="15">
        <v>4552</v>
      </c>
      <c r="N8" s="15">
        <v>105</v>
      </c>
      <c r="O8" s="32">
        <v>1576</v>
      </c>
      <c r="W8" s="2"/>
      <c r="AC8"/>
      <c r="AD8" s="2"/>
    </row>
    <row r="9" spans="2:31" ht="12.5" x14ac:dyDescent="0.25">
      <c r="I9" s="1">
        <v>5</v>
      </c>
      <c r="J9" s="39">
        <v>1</v>
      </c>
      <c r="K9" s="31">
        <v>4639</v>
      </c>
      <c r="L9" s="15">
        <v>8725.4848600000005</v>
      </c>
      <c r="M9" s="15">
        <v>3368</v>
      </c>
      <c r="N9" s="15">
        <v>88</v>
      </c>
      <c r="O9" s="32">
        <v>1382</v>
      </c>
      <c r="W9" s="2"/>
      <c r="AC9"/>
      <c r="AD9" s="2"/>
    </row>
    <row r="10" spans="2:31" ht="12.5" x14ac:dyDescent="0.25">
      <c r="I10" s="1">
        <v>6</v>
      </c>
      <c r="J10" s="39">
        <v>1</v>
      </c>
      <c r="K10" s="31">
        <v>3809</v>
      </c>
      <c r="L10" s="15">
        <v>8050.7470899999998</v>
      </c>
      <c r="M10" s="15">
        <v>2553</v>
      </c>
      <c r="N10" s="15">
        <v>82</v>
      </c>
      <c r="O10" s="32">
        <v>1244</v>
      </c>
      <c r="W10" s="2"/>
      <c r="AC10"/>
      <c r="AD10" s="2"/>
    </row>
    <row r="11" spans="2:31" ht="12.75" customHeight="1" x14ac:dyDescent="0.25">
      <c r="C11" s="60" t="s">
        <v>11</v>
      </c>
      <c r="D11" s="60"/>
      <c r="E11" s="60"/>
      <c r="F11" s="60"/>
      <c r="G11" s="60"/>
      <c r="H11" s="60"/>
      <c r="I11" s="1">
        <v>7</v>
      </c>
      <c r="J11" s="39">
        <v>1</v>
      </c>
      <c r="K11" s="31">
        <v>2262</v>
      </c>
      <c r="L11" s="15">
        <v>7545.9638999999997</v>
      </c>
      <c r="M11" s="15">
        <v>2159</v>
      </c>
      <c r="N11" s="15">
        <v>75</v>
      </c>
      <c r="O11" s="32">
        <v>1027</v>
      </c>
      <c r="W11" s="2"/>
      <c r="AC11"/>
      <c r="AD11" s="2"/>
    </row>
    <row r="12" spans="2:31" ht="12.75" customHeight="1" x14ac:dyDescent="0.25">
      <c r="C12" s="60"/>
      <c r="D12" s="60"/>
      <c r="E12" s="60"/>
      <c r="F12" s="60"/>
      <c r="G12" s="60"/>
      <c r="H12" s="60"/>
      <c r="I12" s="1">
        <v>8</v>
      </c>
      <c r="J12" s="39">
        <v>1</v>
      </c>
      <c r="K12" s="31">
        <v>1247</v>
      </c>
      <c r="L12" s="15">
        <v>7122.2140399999998</v>
      </c>
      <c r="M12" s="15">
        <v>1946</v>
      </c>
      <c r="N12" s="15">
        <v>74</v>
      </c>
      <c r="O12" s="32">
        <v>917</v>
      </c>
      <c r="W12" s="2"/>
      <c r="AC12"/>
      <c r="AD12" s="2"/>
    </row>
    <row r="13" spans="2:31" ht="12.5" x14ac:dyDescent="0.25">
      <c r="C13" s="3"/>
      <c r="D13" s="61" t="s">
        <v>12</v>
      </c>
      <c r="E13" s="62"/>
      <c r="F13" s="62"/>
      <c r="G13" s="62"/>
      <c r="H13" s="62"/>
      <c r="I13" s="1">
        <v>9</v>
      </c>
      <c r="J13" s="39">
        <v>1</v>
      </c>
      <c r="K13" s="31">
        <v>254</v>
      </c>
      <c r="L13" s="15">
        <v>6078.4100699999999</v>
      </c>
      <c r="M13" s="15">
        <v>1729</v>
      </c>
      <c r="N13" s="15">
        <v>67</v>
      </c>
      <c r="O13" s="32">
        <v>632</v>
      </c>
      <c r="W13" s="2"/>
      <c r="AC13"/>
      <c r="AD13" s="2"/>
    </row>
    <row r="14" spans="2:31" ht="12.75" customHeight="1" x14ac:dyDescent="0.25">
      <c r="C14" s="16"/>
      <c r="D14" s="46" t="s">
        <v>3</v>
      </c>
      <c r="E14" s="47" t="s">
        <v>4</v>
      </c>
      <c r="F14" s="47" t="s">
        <v>5</v>
      </c>
      <c r="G14" s="47" t="s">
        <v>6</v>
      </c>
      <c r="H14" s="48" t="s">
        <v>7</v>
      </c>
      <c r="I14" s="1">
        <v>10</v>
      </c>
      <c r="J14" s="39">
        <v>1</v>
      </c>
      <c r="K14" s="31">
        <v>-439</v>
      </c>
      <c r="L14" s="15">
        <v>5748.8437400000003</v>
      </c>
      <c r="M14" s="15">
        <v>1631</v>
      </c>
      <c r="N14" s="15">
        <v>59</v>
      </c>
      <c r="O14" s="32">
        <v>392</v>
      </c>
      <c r="W14" s="2"/>
      <c r="AC14"/>
      <c r="AD14" s="2"/>
    </row>
    <row r="15" spans="2:31" ht="12.75" customHeight="1" x14ac:dyDescent="0.25">
      <c r="C15" s="53" t="s">
        <v>13</v>
      </c>
      <c r="D15" s="28">
        <f>MAX(K5:K35)</f>
        <v>27187</v>
      </c>
      <c r="E15" s="29">
        <f t="shared" ref="E15:H15" si="1">MAX(L5:L35)</f>
        <v>22353.304039999999</v>
      </c>
      <c r="F15" s="29">
        <f t="shared" si="1"/>
        <v>17104</v>
      </c>
      <c r="G15" s="29">
        <f t="shared" si="1"/>
        <v>526</v>
      </c>
      <c r="H15" s="30">
        <f t="shared" si="1"/>
        <v>3047</v>
      </c>
      <c r="I15" s="1">
        <v>11</v>
      </c>
      <c r="J15" s="39">
        <v>1</v>
      </c>
      <c r="K15" s="31">
        <v>-1511</v>
      </c>
      <c r="L15" s="15">
        <v>5234.5356499999998</v>
      </c>
      <c r="M15" s="15">
        <v>1214</v>
      </c>
      <c r="N15" s="15">
        <v>50</v>
      </c>
      <c r="O15" s="32">
        <v>223</v>
      </c>
      <c r="W15" s="6"/>
      <c r="AC15"/>
      <c r="AD15" s="2"/>
    </row>
    <row r="16" spans="2:31" ht="12.5" x14ac:dyDescent="0.25">
      <c r="C16" s="54">
        <v>0.95</v>
      </c>
      <c r="D16" s="31">
        <f>PERCENTILE(K5:K35, 0.95)</f>
        <v>9291.6999999999916</v>
      </c>
      <c r="E16" s="15">
        <f t="shared" ref="E16:H16" si="2">PERCENTILE(L5:L35, 0.95)</f>
        <v>10901.485335999998</v>
      </c>
      <c r="F16" s="15">
        <f t="shared" si="2"/>
        <v>6147.5999999999949</v>
      </c>
      <c r="G16" s="15">
        <f t="shared" si="2"/>
        <v>226.24999999999966</v>
      </c>
      <c r="H16" s="32">
        <f t="shared" si="2"/>
        <v>1945.2499999999991</v>
      </c>
      <c r="I16" s="1">
        <v>12</v>
      </c>
      <c r="J16" s="39">
        <v>1</v>
      </c>
      <c r="K16" s="31">
        <v>-2639</v>
      </c>
      <c r="L16" s="15">
        <v>4811.2775600000004</v>
      </c>
      <c r="M16" s="15">
        <v>818</v>
      </c>
      <c r="N16" s="15">
        <v>41</v>
      </c>
      <c r="O16" s="32">
        <v>52</v>
      </c>
      <c r="W16" s="6"/>
      <c r="AC16"/>
      <c r="AD16" s="2"/>
    </row>
    <row r="17" spans="3:30" ht="12.5" x14ac:dyDescent="0.25">
      <c r="C17" s="55">
        <v>0.75</v>
      </c>
      <c r="D17" s="31">
        <f>PERCENTILE(K5:K35, 0.75)</f>
        <v>998.75</v>
      </c>
      <c r="E17" s="15">
        <f t="shared" ref="E17:H17" si="3">PERCENTILE(L5:L35, 0.75)</f>
        <v>6861.2630474999996</v>
      </c>
      <c r="F17" s="15">
        <f t="shared" si="3"/>
        <v>1891.75</v>
      </c>
      <c r="G17" s="15">
        <f t="shared" si="3"/>
        <v>72.25</v>
      </c>
      <c r="H17" s="32">
        <f t="shared" si="3"/>
        <v>845.75</v>
      </c>
      <c r="I17" s="1">
        <v>13</v>
      </c>
      <c r="J17" s="39">
        <v>1</v>
      </c>
      <c r="K17" s="31">
        <v>-3020</v>
      </c>
      <c r="L17" s="15">
        <v>4528.8295799999996</v>
      </c>
      <c r="M17" s="15">
        <v>412</v>
      </c>
      <c r="N17" s="15">
        <v>33</v>
      </c>
      <c r="O17" s="32">
        <v>-68</v>
      </c>
      <c r="W17" s="2"/>
      <c r="AC17"/>
      <c r="AD17" s="2"/>
    </row>
    <row r="18" spans="3:30" ht="12.5" x14ac:dyDescent="0.25">
      <c r="C18" s="55">
        <v>0.5</v>
      </c>
      <c r="D18" s="31">
        <f>PERCENTILE(K5:K35, 0.5)</f>
        <v>-5445</v>
      </c>
      <c r="E18" s="15">
        <f t="shared" ref="E18:H18" si="4">PERCENTILE(L5:L35, 0.5)</f>
        <v>3818.7968550000001</v>
      </c>
      <c r="F18" s="15">
        <f t="shared" si="4"/>
        <v>-318.5</v>
      </c>
      <c r="G18" s="15">
        <f t="shared" si="4"/>
        <v>-0.5</v>
      </c>
      <c r="H18" s="32">
        <f t="shared" si="4"/>
        <v>-475.5</v>
      </c>
      <c r="I18" s="1">
        <v>14</v>
      </c>
      <c r="J18" s="39">
        <v>1</v>
      </c>
      <c r="K18" s="31">
        <v>-4218</v>
      </c>
      <c r="L18" s="15">
        <v>4076.4881500000001</v>
      </c>
      <c r="M18" s="15">
        <v>91</v>
      </c>
      <c r="N18" s="15">
        <v>14</v>
      </c>
      <c r="O18" s="32">
        <v>-235</v>
      </c>
      <c r="W18" s="2"/>
      <c r="AC18"/>
      <c r="AD18" s="2"/>
    </row>
    <row r="19" spans="3:30" ht="12.5" x14ac:dyDescent="0.25">
      <c r="C19" s="55">
        <v>0.25</v>
      </c>
      <c r="D19" s="31">
        <f>PERCENTILE(K5:K35, 0.25)</f>
        <v>-11441.75</v>
      </c>
      <c r="E19" s="15">
        <f t="shared" ref="E19:H19" si="5">PERCENTILE(L5:L35, 0.25)</f>
        <v>2265.3999450000001</v>
      </c>
      <c r="F19" s="15">
        <f t="shared" si="5"/>
        <v>-2016.5</v>
      </c>
      <c r="G19" s="15">
        <f t="shared" si="5"/>
        <v>-1117.25</v>
      </c>
      <c r="H19" s="32">
        <f t="shared" si="5"/>
        <v>-1701.75</v>
      </c>
      <c r="I19" s="1">
        <v>15</v>
      </c>
      <c r="J19" s="39">
        <v>1</v>
      </c>
      <c r="K19" s="31">
        <v>-5099</v>
      </c>
      <c r="L19" s="15">
        <v>3884.4345400000002</v>
      </c>
      <c r="M19" s="15">
        <v>-247</v>
      </c>
      <c r="N19" s="15">
        <v>0</v>
      </c>
      <c r="O19" s="32">
        <v>-439</v>
      </c>
      <c r="P19" s="3"/>
      <c r="W19" s="2"/>
      <c r="AC19"/>
      <c r="AD19" s="2"/>
    </row>
    <row r="20" spans="3:30" ht="12.5" x14ac:dyDescent="0.25">
      <c r="C20" s="54">
        <v>0.05</v>
      </c>
      <c r="D20" s="31">
        <f>PERCENTILE(K5:K35, 0.05)</f>
        <v>-22003.1</v>
      </c>
      <c r="E20" s="15">
        <f t="shared" ref="E20:H20" si="6">PERCENTILE(L5:L35, 0.05)</f>
        <v>950.79764800000009</v>
      </c>
      <c r="F20" s="15">
        <f t="shared" si="6"/>
        <v>-5710.7999999999993</v>
      </c>
      <c r="G20" s="15">
        <f t="shared" si="6"/>
        <v>-5039.5</v>
      </c>
      <c r="H20" s="32">
        <f t="shared" si="6"/>
        <v>-4389.75</v>
      </c>
      <c r="I20" s="1">
        <v>16</v>
      </c>
      <c r="J20" s="39">
        <v>1</v>
      </c>
      <c r="K20" s="31">
        <v>-5791</v>
      </c>
      <c r="L20" s="15">
        <v>3753.1591699999999</v>
      </c>
      <c r="M20" s="15">
        <v>-390</v>
      </c>
      <c r="N20" s="15">
        <v>-1</v>
      </c>
      <c r="O20" s="32">
        <v>-512</v>
      </c>
      <c r="P20" s="3"/>
      <c r="W20" s="2"/>
      <c r="AC20"/>
      <c r="AD20" s="2"/>
    </row>
    <row r="21" spans="3:30" ht="12.5" x14ac:dyDescent="0.25">
      <c r="C21" s="56" t="s">
        <v>14</v>
      </c>
      <c r="D21" s="33">
        <f>MIN(K5:K35)</f>
        <v>-43924</v>
      </c>
      <c r="E21" s="20">
        <f t="shared" ref="E21:H21" si="7">MIN(L5:L35)</f>
        <v>-567.13995</v>
      </c>
      <c r="F21" s="20">
        <f t="shared" si="7"/>
        <v>-9873</v>
      </c>
      <c r="G21" s="20">
        <f t="shared" si="7"/>
        <v>-14221</v>
      </c>
      <c r="H21" s="34">
        <f t="shared" si="7"/>
        <v>-8154</v>
      </c>
      <c r="I21" s="1">
        <v>17</v>
      </c>
      <c r="J21" s="39">
        <v>1</v>
      </c>
      <c r="K21" s="31">
        <v>-7053</v>
      </c>
      <c r="L21" s="15">
        <v>3648.0572499999998</v>
      </c>
      <c r="M21" s="15">
        <v>-655</v>
      </c>
      <c r="N21" s="15">
        <v>-60</v>
      </c>
      <c r="O21" s="32">
        <v>-649</v>
      </c>
      <c r="P21" s="3"/>
      <c r="W21" s="2"/>
      <c r="AC21"/>
      <c r="AD21" s="2"/>
    </row>
    <row r="22" spans="3:30" ht="12.5" x14ac:dyDescent="0.25">
      <c r="C22" s="57" t="s">
        <v>15</v>
      </c>
      <c r="D22" s="28">
        <f>AVERAGE(K5:K35)</f>
        <v>-5820.333333333333</v>
      </c>
      <c r="E22" s="29">
        <f>AVERAGE(L5:L35)</f>
        <v>5028.238341666668</v>
      </c>
      <c r="F22" s="29">
        <f>AVERAGE(M5:M35)</f>
        <v>213.36666666666667</v>
      </c>
      <c r="G22" s="29">
        <f>AVERAGE(N5:N35)</f>
        <v>-1161.4666666666667</v>
      </c>
      <c r="H22" s="30">
        <f>AVERAGE(O5:O35)</f>
        <v>-732.5</v>
      </c>
      <c r="I22" s="1">
        <v>18</v>
      </c>
      <c r="J22" s="39">
        <v>1</v>
      </c>
      <c r="K22" s="31">
        <v>-7948</v>
      </c>
      <c r="L22" s="15">
        <v>3371.93894</v>
      </c>
      <c r="M22" s="15">
        <v>-764</v>
      </c>
      <c r="N22" s="15">
        <v>-151</v>
      </c>
      <c r="O22" s="32">
        <v>-793</v>
      </c>
      <c r="P22" s="3"/>
      <c r="W22" s="2"/>
      <c r="AC22"/>
      <c r="AD22" s="2"/>
    </row>
    <row r="23" spans="3:30" ht="12.5" x14ac:dyDescent="0.25">
      <c r="C23" s="21" t="s">
        <v>16</v>
      </c>
      <c r="D23" s="31">
        <f>STDEV(K5:K35)</f>
        <v>12586.269613416407</v>
      </c>
      <c r="E23" s="15">
        <f>STDEV(L5:L35)</f>
        <v>4434.6627638643886</v>
      </c>
      <c r="F23" s="15">
        <f>STDEV(M5:M35)</f>
        <v>4681.2711395099941</v>
      </c>
      <c r="G23" s="15">
        <f>STDEV(N5:N35)</f>
        <v>2863.3030809422416</v>
      </c>
      <c r="H23" s="32">
        <f>STDEV(O5:O35)</f>
        <v>2290.6036359967165</v>
      </c>
      <c r="I23" s="1">
        <v>19</v>
      </c>
      <c r="J23" s="39">
        <v>1</v>
      </c>
      <c r="K23" s="31">
        <v>-8425</v>
      </c>
      <c r="L23" s="15">
        <v>2947.3775500000002</v>
      </c>
      <c r="M23" s="15">
        <v>-1026</v>
      </c>
      <c r="N23" s="15">
        <v>-249</v>
      </c>
      <c r="O23" s="32">
        <v>-894</v>
      </c>
      <c r="P23" s="3"/>
      <c r="Q23" s="41"/>
      <c r="R23" s="3"/>
      <c r="S23" s="3"/>
      <c r="T23" s="3"/>
      <c r="U23" s="3"/>
      <c r="W23" s="2"/>
      <c r="X23" s="12"/>
      <c r="Y23" s="12"/>
      <c r="Z23" s="12"/>
      <c r="AA23" s="13"/>
      <c r="AC23"/>
      <c r="AD23" s="2"/>
    </row>
    <row r="24" spans="3:30" ht="12.75" customHeight="1" x14ac:dyDescent="0.25">
      <c r="C24" s="22" t="s">
        <v>17</v>
      </c>
      <c r="D24" s="49">
        <f>COUNTIF(K$5:K$35,"&gt;=0")/COUNTA(K$5:K$35)</f>
        <v>0.3</v>
      </c>
      <c r="E24" s="42">
        <f>COUNTIF(L$5:L$35,"&gt;=0")/COUNTA(L$5:L$35)</f>
        <v>0.96666666666666667</v>
      </c>
      <c r="F24" s="42">
        <f>COUNTIF(M$5:M$35,"&gt;=0")/COUNTA(M$5:M$35)</f>
        <v>0.46666666666666667</v>
      </c>
      <c r="G24" s="42">
        <f>COUNTIF(N$5:N$35,"&gt;=0")/COUNTA(N$5:N$35)</f>
        <v>0.5</v>
      </c>
      <c r="H24" s="43">
        <f t="shared" ref="H24" si="8">COUNTIF(O$5:O$35,"&gt;=0")/COUNTA(O$5:O$35)</f>
        <v>0.4</v>
      </c>
      <c r="I24" s="1">
        <v>20</v>
      </c>
      <c r="J24" s="39">
        <v>1</v>
      </c>
      <c r="K24" s="31">
        <v>-9477</v>
      </c>
      <c r="L24" s="15">
        <v>2702.1798100000001</v>
      </c>
      <c r="M24" s="15">
        <v>-1452</v>
      </c>
      <c r="N24" s="15">
        <v>-332</v>
      </c>
      <c r="O24" s="32">
        <v>-959</v>
      </c>
      <c r="P24" s="3"/>
      <c r="Q24" s="60" t="s">
        <v>21</v>
      </c>
      <c r="R24" s="60"/>
      <c r="S24" s="60"/>
      <c r="T24" s="60"/>
      <c r="U24" s="60"/>
      <c r="V24" s="60"/>
      <c r="W24" s="60"/>
      <c r="X24" s="12"/>
      <c r="Y24" s="12"/>
      <c r="Z24" s="12"/>
      <c r="AA24" s="13"/>
      <c r="AC24"/>
      <c r="AD24" s="2"/>
    </row>
    <row r="25" spans="3:30" ht="12.75" customHeight="1" x14ac:dyDescent="0.25">
      <c r="C25" s="23" t="s">
        <v>19</v>
      </c>
      <c r="D25" s="50">
        <f>1-D24</f>
        <v>0.7</v>
      </c>
      <c r="E25" s="44">
        <f>1-E24</f>
        <v>3.3333333333333326E-2</v>
      </c>
      <c r="F25" s="44">
        <f>1-F24</f>
        <v>0.53333333333333333</v>
      </c>
      <c r="G25" s="44">
        <f>1-G24</f>
        <v>0.5</v>
      </c>
      <c r="H25" s="45">
        <f>1-H24</f>
        <v>0.6</v>
      </c>
      <c r="I25" s="1">
        <v>21</v>
      </c>
      <c r="J25" s="39">
        <v>1</v>
      </c>
      <c r="K25" s="31">
        <v>-10527</v>
      </c>
      <c r="L25" s="15">
        <v>2565.6485400000001</v>
      </c>
      <c r="M25" s="15">
        <v>-1672</v>
      </c>
      <c r="N25" s="15">
        <v>-496</v>
      </c>
      <c r="O25" s="32">
        <v>-1246</v>
      </c>
      <c r="P25" s="3"/>
      <c r="Q25" s="60"/>
      <c r="R25" s="60"/>
      <c r="S25" s="60"/>
      <c r="T25" s="60"/>
      <c r="U25" s="60"/>
      <c r="V25" s="60"/>
      <c r="W25" s="60"/>
      <c r="X25" s="12"/>
      <c r="Y25" s="12"/>
      <c r="Z25" s="12"/>
      <c r="AA25" s="13"/>
      <c r="AC25"/>
      <c r="AD25" s="2"/>
    </row>
    <row r="26" spans="3:30" ht="12.5" x14ac:dyDescent="0.25">
      <c r="C26" s="51" t="s">
        <v>20</v>
      </c>
      <c r="D26" s="52">
        <f>MEDIAN(K5:K35)</f>
        <v>-5445</v>
      </c>
      <c r="E26" s="52">
        <f>MEDIAN(L5:L35)</f>
        <v>3818.7968550000001</v>
      </c>
      <c r="F26" s="52">
        <f>MEDIAN(M5:M35)</f>
        <v>-318.5</v>
      </c>
      <c r="G26" s="52">
        <f>MEDIAN(N5:N35)</f>
        <v>-0.5</v>
      </c>
      <c r="H26" s="52">
        <f>MEDIAN(O5:O35)</f>
        <v>-475.5</v>
      </c>
      <c r="I26" s="1">
        <v>22</v>
      </c>
      <c r="J26" s="39">
        <v>1</v>
      </c>
      <c r="K26" s="31">
        <v>-11069</v>
      </c>
      <c r="L26" s="15">
        <v>2447.1647400000002</v>
      </c>
      <c r="M26" s="15">
        <v>-1835</v>
      </c>
      <c r="N26" s="15">
        <v>-833</v>
      </c>
      <c r="O26" s="32">
        <v>-1596</v>
      </c>
      <c r="P26" s="3"/>
      <c r="Q26" s="3"/>
      <c r="R26" s="3"/>
      <c r="S26" s="3"/>
      <c r="T26" s="3"/>
      <c r="U26" s="3"/>
      <c r="V26" s="2"/>
      <c r="W26" s="2"/>
      <c r="X26" s="12"/>
      <c r="Y26" s="12"/>
      <c r="Z26" s="12"/>
      <c r="AA26" s="13"/>
      <c r="AC26"/>
      <c r="AD26" s="2"/>
    </row>
    <row r="27" spans="3:30" ht="12.5" x14ac:dyDescent="0.25">
      <c r="I27" s="1">
        <v>23</v>
      </c>
      <c r="J27" s="39">
        <v>1</v>
      </c>
      <c r="K27" s="31">
        <v>-11566</v>
      </c>
      <c r="L27" s="15">
        <v>2204.8116799999998</v>
      </c>
      <c r="M27" s="15">
        <v>-2077</v>
      </c>
      <c r="N27" s="15">
        <v>-1212</v>
      </c>
      <c r="O27" s="32">
        <v>-1737</v>
      </c>
      <c r="P27" s="3"/>
      <c r="Q27" s="3"/>
      <c r="R27" s="3"/>
      <c r="S27" s="3"/>
      <c r="T27" s="3"/>
      <c r="U27" s="3"/>
      <c r="V27" s="2"/>
      <c r="W27" s="2"/>
      <c r="X27" s="12"/>
      <c r="Y27" s="12"/>
      <c r="Z27" s="12"/>
      <c r="AA27" s="13"/>
      <c r="AC27"/>
      <c r="AD27" s="2"/>
    </row>
    <row r="28" spans="3:30" ht="12.5" x14ac:dyDescent="0.25">
      <c r="I28" s="1">
        <v>24</v>
      </c>
      <c r="J28" s="39">
        <v>1</v>
      </c>
      <c r="K28" s="31">
        <v>-12138</v>
      </c>
      <c r="L28" s="15">
        <v>2021.1932300000001</v>
      </c>
      <c r="M28" s="15">
        <v>-2356</v>
      </c>
      <c r="N28" s="15">
        <v>-1370</v>
      </c>
      <c r="O28" s="32">
        <v>-1907</v>
      </c>
      <c r="P28" s="3"/>
      <c r="X28" s="12"/>
      <c r="Y28" s="12"/>
      <c r="Z28" s="12"/>
      <c r="AA28" s="13"/>
      <c r="AC28"/>
      <c r="AD28" s="2"/>
    </row>
    <row r="29" spans="3:30" ht="12.5" x14ac:dyDescent="0.25">
      <c r="I29" s="1">
        <v>25</v>
      </c>
      <c r="J29" s="39">
        <v>1</v>
      </c>
      <c r="K29" s="31">
        <v>-14559</v>
      </c>
      <c r="L29" s="15">
        <v>1749.4283</v>
      </c>
      <c r="M29" s="15">
        <v>-2820</v>
      </c>
      <c r="N29" s="15">
        <v>-1771</v>
      </c>
      <c r="O29" s="32">
        <v>-2320</v>
      </c>
      <c r="P29" s="3"/>
      <c r="Q29" s="3"/>
      <c r="R29" s="3"/>
      <c r="S29" s="3"/>
      <c r="T29" s="3"/>
      <c r="U29" s="3"/>
      <c r="V29" s="2"/>
      <c r="W29" s="2"/>
      <c r="X29" s="12"/>
      <c r="Y29" s="12"/>
      <c r="Z29" s="12"/>
      <c r="AA29" s="13"/>
      <c r="AC29"/>
      <c r="AD29" s="2"/>
    </row>
    <row r="30" spans="3:30" ht="12.5" x14ac:dyDescent="0.25">
      <c r="I30" s="1">
        <v>26</v>
      </c>
      <c r="J30" s="39">
        <v>1</v>
      </c>
      <c r="K30" s="31">
        <v>-17038</v>
      </c>
      <c r="L30" s="15">
        <v>1558.1170400000001</v>
      </c>
      <c r="M30" s="15">
        <v>-3065</v>
      </c>
      <c r="N30" s="15">
        <v>-2653</v>
      </c>
      <c r="O30" s="32">
        <v>-2996</v>
      </c>
      <c r="P30" s="3"/>
      <c r="Q30" s="3"/>
      <c r="R30" s="3"/>
      <c r="S30" s="3"/>
      <c r="T30" s="3"/>
      <c r="U30" s="3"/>
      <c r="V30" s="2"/>
      <c r="W30" s="2"/>
      <c r="X30" s="12"/>
      <c r="Y30" s="12"/>
      <c r="Z30" s="12"/>
      <c r="AA30" s="13"/>
      <c r="AC30"/>
      <c r="AD30" s="2"/>
    </row>
    <row r="31" spans="3:30" ht="12.5" x14ac:dyDescent="0.25">
      <c r="I31" s="1">
        <v>27</v>
      </c>
      <c r="J31" s="39">
        <v>1</v>
      </c>
      <c r="K31" s="31">
        <v>-18423</v>
      </c>
      <c r="L31" s="15">
        <v>1388.4040600000001</v>
      </c>
      <c r="M31" s="15">
        <v>-3810</v>
      </c>
      <c r="N31" s="15">
        <v>-3230</v>
      </c>
      <c r="O31" s="32">
        <v>-3156</v>
      </c>
      <c r="P31" s="3"/>
      <c r="Q31" s="3"/>
      <c r="R31" s="3"/>
      <c r="S31" s="3"/>
      <c r="T31" s="3"/>
      <c r="U31" s="3"/>
      <c r="V31" s="2"/>
      <c r="W31" s="2"/>
      <c r="X31" s="12"/>
      <c r="Y31" s="12"/>
      <c r="Z31" s="12"/>
      <c r="AA31" s="13"/>
      <c r="AC31"/>
      <c r="AD31" s="2"/>
    </row>
    <row r="32" spans="3:30" ht="12.5" x14ac:dyDescent="0.25">
      <c r="I32" s="1">
        <v>28</v>
      </c>
      <c r="J32" s="39">
        <v>1</v>
      </c>
      <c r="K32" s="31">
        <v>-20748</v>
      </c>
      <c r="L32" s="15">
        <v>1014.66191</v>
      </c>
      <c r="M32" s="15">
        <v>-4866</v>
      </c>
      <c r="N32" s="15">
        <v>-4165</v>
      </c>
      <c r="O32" s="32">
        <v>-3782</v>
      </c>
      <c r="P32" s="3"/>
      <c r="Q32" s="3"/>
      <c r="R32" s="3"/>
      <c r="S32" s="3"/>
      <c r="T32" s="3"/>
      <c r="U32" s="3"/>
      <c r="V32" s="2"/>
      <c r="W32" s="2"/>
      <c r="X32" s="12"/>
      <c r="Y32" s="12"/>
      <c r="Z32" s="12"/>
      <c r="AA32" s="13"/>
      <c r="AC32"/>
      <c r="AD32" s="2"/>
    </row>
    <row r="33" spans="9:30" ht="12.5" x14ac:dyDescent="0.25">
      <c r="I33" s="1">
        <v>29</v>
      </c>
      <c r="J33" s="39">
        <v>1</v>
      </c>
      <c r="K33" s="31">
        <v>-23030</v>
      </c>
      <c r="L33" s="15">
        <v>898.54507000000001</v>
      </c>
      <c r="M33" s="15">
        <v>-6402</v>
      </c>
      <c r="N33" s="15">
        <v>-5755</v>
      </c>
      <c r="O33" s="32">
        <v>-4887</v>
      </c>
      <c r="P33" s="3"/>
      <c r="Q33" s="3"/>
      <c r="R33" s="3"/>
      <c r="S33" s="3"/>
      <c r="T33" s="3"/>
      <c r="U33" s="3"/>
      <c r="V33" s="2"/>
      <c r="W33" s="2"/>
      <c r="X33" s="12"/>
      <c r="Y33" s="12"/>
      <c r="Z33" s="12"/>
      <c r="AA33" s="13"/>
      <c r="AC33"/>
      <c r="AD33" s="2"/>
    </row>
    <row r="34" spans="9:30" ht="12.5" x14ac:dyDescent="0.25">
      <c r="I34" s="1">
        <v>30</v>
      </c>
      <c r="J34" s="39">
        <v>1</v>
      </c>
      <c r="K34" s="31">
        <v>-43924</v>
      </c>
      <c r="L34" s="15">
        <v>-567.13995</v>
      </c>
      <c r="M34" s="15">
        <v>-9873</v>
      </c>
      <c r="N34" s="15">
        <v>-14221</v>
      </c>
      <c r="O34" s="32">
        <v>-8154</v>
      </c>
      <c r="P34" s="3"/>
      <c r="Q34" s="3"/>
      <c r="R34" s="3"/>
      <c r="S34" s="3"/>
      <c r="T34" s="3"/>
      <c r="U34" s="3"/>
      <c r="V34" s="2"/>
      <c r="W34" s="2"/>
      <c r="X34" s="12"/>
      <c r="Y34" s="12"/>
      <c r="Z34" s="12"/>
      <c r="AA34" s="13"/>
      <c r="AC34"/>
      <c r="AD34" s="2"/>
    </row>
    <row r="35" spans="9:30" ht="12.5" x14ac:dyDescent="0.25">
      <c r="I35" s="1">
        <v>31</v>
      </c>
      <c r="J35" s="40">
        <v>1</v>
      </c>
      <c r="K35" s="33"/>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tabSelected="1" zoomScale="85" zoomScaleNormal="85" workbookViewId="0">
      <selection activeCell="K42" sqref="K42"/>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24</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25" t="s">
        <v>3</v>
      </c>
      <c r="L4" s="26" t="s">
        <v>4</v>
      </c>
      <c r="M4" s="26" t="s">
        <v>5</v>
      </c>
      <c r="N4" s="26" t="s">
        <v>6</v>
      </c>
      <c r="O4" s="26" t="s">
        <v>7</v>
      </c>
      <c r="P4" s="1"/>
      <c r="V4" s="1"/>
      <c r="W4" s="1"/>
    </row>
    <row r="5" spans="2:31" ht="12.5" x14ac:dyDescent="0.25">
      <c r="C5" s="37" t="s">
        <v>9</v>
      </c>
      <c r="D5" s="36">
        <f>MAX(0,K5:K35)</f>
        <v>32498</v>
      </c>
      <c r="E5" s="36">
        <f t="shared" ref="E5:H5" si="0">MAX(0,L5:L35)</f>
        <v>15742.97927</v>
      </c>
      <c r="F5" s="36">
        <f t="shared" si="0"/>
        <v>15784</v>
      </c>
      <c r="G5" s="36">
        <f t="shared" si="0"/>
        <v>265</v>
      </c>
      <c r="H5" s="36">
        <f t="shared" si="0"/>
        <v>8910</v>
      </c>
      <c r="I5" s="1">
        <v>1</v>
      </c>
      <c r="J5" s="38">
        <v>1</v>
      </c>
      <c r="K5" s="28">
        <v>32498</v>
      </c>
      <c r="L5" s="29">
        <v>15742.97927</v>
      </c>
      <c r="M5" s="29">
        <v>15784</v>
      </c>
      <c r="N5" s="29">
        <v>265</v>
      </c>
      <c r="O5" s="30">
        <v>8910</v>
      </c>
      <c r="AC5"/>
      <c r="AD5" s="2"/>
      <c r="AE5" s="4"/>
    </row>
    <row r="6" spans="2:31" ht="12.5" x14ac:dyDescent="0.25">
      <c r="C6" s="37" t="s">
        <v>10</v>
      </c>
      <c r="D6" s="36">
        <f>MAX(0,-MIN(K5:K35))</f>
        <v>32242</v>
      </c>
      <c r="E6" s="36">
        <f>MAX(0,-MIN(L5:L35))</f>
        <v>0</v>
      </c>
      <c r="F6" s="36">
        <f>MAX(0,-MIN(M5:M35))</f>
        <v>6668</v>
      </c>
      <c r="G6" s="36">
        <f>MAX(0,-MIN(N5:N35))</f>
        <v>8601</v>
      </c>
      <c r="H6" s="36">
        <f>MAX(0,-MIN(O5:O35))</f>
        <v>13510</v>
      </c>
      <c r="I6" s="1">
        <v>2</v>
      </c>
      <c r="J6" s="39">
        <v>1</v>
      </c>
      <c r="K6" s="31">
        <v>22379</v>
      </c>
      <c r="L6" s="15">
        <v>13169.902120000001</v>
      </c>
      <c r="M6" s="15">
        <v>8828</v>
      </c>
      <c r="N6" s="15">
        <v>123</v>
      </c>
      <c r="O6" s="32">
        <v>3960</v>
      </c>
      <c r="AC6"/>
      <c r="AD6" s="2"/>
    </row>
    <row r="7" spans="2:31" ht="12.5" x14ac:dyDescent="0.25">
      <c r="I7" s="1">
        <v>3</v>
      </c>
      <c r="J7" s="39">
        <v>1</v>
      </c>
      <c r="K7" s="31">
        <v>13780</v>
      </c>
      <c r="L7" s="15">
        <v>12178.82583</v>
      </c>
      <c r="M7" s="15">
        <v>8246</v>
      </c>
      <c r="N7" s="15">
        <v>91</v>
      </c>
      <c r="O7" s="32">
        <v>2912</v>
      </c>
      <c r="W7" s="2"/>
      <c r="AC7"/>
      <c r="AD7" s="2"/>
    </row>
    <row r="8" spans="2:31" ht="12.5" x14ac:dyDescent="0.25">
      <c r="I8" s="1">
        <v>4</v>
      </c>
      <c r="J8" s="39">
        <v>1</v>
      </c>
      <c r="K8" s="31">
        <v>10070</v>
      </c>
      <c r="L8" s="15">
        <v>11912.62637</v>
      </c>
      <c r="M8" s="15">
        <v>6129</v>
      </c>
      <c r="N8" s="15">
        <v>74</v>
      </c>
      <c r="O8" s="32">
        <v>2189</v>
      </c>
      <c r="W8" s="2"/>
      <c r="AC8"/>
      <c r="AD8" s="2"/>
    </row>
    <row r="9" spans="2:31" ht="12.5" x14ac:dyDescent="0.25">
      <c r="I9" s="1">
        <v>5</v>
      </c>
      <c r="J9" s="39">
        <v>1</v>
      </c>
      <c r="K9" s="31">
        <v>6047</v>
      </c>
      <c r="L9" s="15">
        <v>11436.36428</v>
      </c>
      <c r="M9" s="15">
        <v>5104</v>
      </c>
      <c r="N9" s="15">
        <v>72</v>
      </c>
      <c r="O9" s="32">
        <v>2036</v>
      </c>
      <c r="W9" s="2"/>
      <c r="AC9"/>
      <c r="AD9" s="2"/>
    </row>
    <row r="10" spans="2:31" ht="12.5" x14ac:dyDescent="0.25">
      <c r="I10" s="1">
        <v>6</v>
      </c>
      <c r="J10" s="39">
        <v>1</v>
      </c>
      <c r="K10" s="31">
        <v>5164</v>
      </c>
      <c r="L10" s="15">
        <v>10868.119839999999</v>
      </c>
      <c r="M10" s="15">
        <v>4395</v>
      </c>
      <c r="N10" s="15">
        <v>63</v>
      </c>
      <c r="O10" s="32">
        <v>1854</v>
      </c>
      <c r="W10" s="2"/>
      <c r="AC10"/>
      <c r="AD10" s="2"/>
    </row>
    <row r="11" spans="2:31" ht="12.75" customHeight="1" x14ac:dyDescent="0.25">
      <c r="C11" s="60" t="s">
        <v>11</v>
      </c>
      <c r="D11" s="60"/>
      <c r="E11" s="60"/>
      <c r="F11" s="60"/>
      <c r="G11" s="60"/>
      <c r="H11" s="60"/>
      <c r="I11" s="1">
        <v>7</v>
      </c>
      <c r="J11" s="39">
        <v>1</v>
      </c>
      <c r="K11" s="31">
        <v>3500</v>
      </c>
      <c r="L11" s="15">
        <v>10596.740030000001</v>
      </c>
      <c r="M11" s="15">
        <v>3791</v>
      </c>
      <c r="N11" s="15">
        <v>54</v>
      </c>
      <c r="O11" s="32">
        <v>1649</v>
      </c>
      <c r="W11" s="2"/>
      <c r="AC11"/>
      <c r="AD11" s="2"/>
    </row>
    <row r="12" spans="2:31" ht="12.5" x14ac:dyDescent="0.25">
      <c r="C12" s="60"/>
      <c r="D12" s="60"/>
      <c r="E12" s="60"/>
      <c r="F12" s="60"/>
      <c r="G12" s="60"/>
      <c r="H12" s="60"/>
      <c r="I12" s="1">
        <v>8</v>
      </c>
      <c r="J12" s="39">
        <v>1</v>
      </c>
      <c r="K12" s="31">
        <v>2736</v>
      </c>
      <c r="L12" s="15">
        <v>10380.259120000001</v>
      </c>
      <c r="M12" s="15">
        <v>2962</v>
      </c>
      <c r="N12" s="15">
        <v>47</v>
      </c>
      <c r="O12" s="32">
        <v>1549</v>
      </c>
      <c r="W12" s="2"/>
      <c r="AC12"/>
      <c r="AD12" s="2"/>
    </row>
    <row r="13" spans="2:31" ht="12.5" x14ac:dyDescent="0.25">
      <c r="C13" s="3"/>
      <c r="D13" s="61" t="s">
        <v>12</v>
      </c>
      <c r="E13" s="62"/>
      <c r="F13" s="62"/>
      <c r="G13" s="62"/>
      <c r="H13" s="62"/>
      <c r="I13" s="1">
        <v>9</v>
      </c>
      <c r="J13" s="39">
        <v>1</v>
      </c>
      <c r="K13" s="31">
        <v>1252</v>
      </c>
      <c r="L13" s="15">
        <v>10199.97603</v>
      </c>
      <c r="M13" s="15">
        <v>2733</v>
      </c>
      <c r="N13" s="15">
        <v>44</v>
      </c>
      <c r="O13" s="32">
        <v>1060</v>
      </c>
      <c r="W13" s="2"/>
      <c r="AC13"/>
      <c r="AD13" s="2"/>
    </row>
    <row r="14" spans="2:31" ht="12.75" customHeight="1" x14ac:dyDescent="0.25">
      <c r="C14" s="16"/>
      <c r="D14" s="46" t="s">
        <v>3</v>
      </c>
      <c r="E14" s="47" t="s">
        <v>4</v>
      </c>
      <c r="F14" s="47" t="s">
        <v>5</v>
      </c>
      <c r="G14" s="47" t="s">
        <v>6</v>
      </c>
      <c r="H14" s="48" t="s">
        <v>7</v>
      </c>
      <c r="I14" s="1">
        <v>10</v>
      </c>
      <c r="J14" s="39">
        <v>1</v>
      </c>
      <c r="K14" s="31">
        <v>615</v>
      </c>
      <c r="L14" s="15">
        <v>9602.0151600000008</v>
      </c>
      <c r="M14" s="15">
        <v>2364</v>
      </c>
      <c r="N14" s="15">
        <v>40</v>
      </c>
      <c r="O14" s="32">
        <v>878</v>
      </c>
      <c r="W14" s="2"/>
      <c r="AC14"/>
      <c r="AD14" s="2"/>
    </row>
    <row r="15" spans="2:31" ht="12.75" customHeight="1" x14ac:dyDescent="0.25">
      <c r="C15" s="17" t="s">
        <v>13</v>
      </c>
      <c r="D15" s="28">
        <f>MAX(K5:K35)</f>
        <v>32498</v>
      </c>
      <c r="E15" s="29">
        <f t="shared" ref="E15:H15" si="1">MAX(L5:L35)</f>
        <v>15742.97927</v>
      </c>
      <c r="F15" s="29">
        <f t="shared" si="1"/>
        <v>15784</v>
      </c>
      <c r="G15" s="29">
        <f t="shared" si="1"/>
        <v>265</v>
      </c>
      <c r="H15" s="30">
        <f t="shared" si="1"/>
        <v>8910</v>
      </c>
      <c r="I15" s="1">
        <v>11</v>
      </c>
      <c r="J15" s="39">
        <v>1</v>
      </c>
      <c r="K15" s="31">
        <v>-405</v>
      </c>
      <c r="L15" s="15">
        <v>9211.3975200000004</v>
      </c>
      <c r="M15" s="15">
        <v>2059</v>
      </c>
      <c r="N15" s="15">
        <v>38</v>
      </c>
      <c r="O15" s="32">
        <v>765</v>
      </c>
      <c r="W15" s="6"/>
      <c r="AC15"/>
      <c r="AD15" s="2"/>
    </row>
    <row r="16" spans="2:31" ht="12.5" x14ac:dyDescent="0.25">
      <c r="C16" s="18">
        <v>0.95</v>
      </c>
      <c r="D16" s="31">
        <f>PERCENTILE(K5:K35, 0.95)</f>
        <v>18079.5</v>
      </c>
      <c r="E16" s="15">
        <f t="shared" ref="E16:H16" si="2">PERCENTILE(L5:L35, 0.95)</f>
        <v>12674.363975</v>
      </c>
      <c r="F16" s="15">
        <f t="shared" si="2"/>
        <v>8537</v>
      </c>
      <c r="G16" s="15">
        <f t="shared" si="2"/>
        <v>107</v>
      </c>
      <c r="H16" s="32">
        <f t="shared" si="2"/>
        <v>3436</v>
      </c>
      <c r="I16" s="1">
        <v>12</v>
      </c>
      <c r="J16" s="39">
        <v>1</v>
      </c>
      <c r="K16" s="31">
        <v>-1289</v>
      </c>
      <c r="L16" s="15">
        <v>8561.8456100000003</v>
      </c>
      <c r="M16" s="15">
        <v>1722</v>
      </c>
      <c r="N16" s="15">
        <v>35</v>
      </c>
      <c r="O16" s="32">
        <v>600</v>
      </c>
      <c r="W16" s="6"/>
      <c r="AC16"/>
      <c r="AD16" s="2"/>
    </row>
    <row r="17" spans="3:30" ht="12.5" x14ac:dyDescent="0.25">
      <c r="C17" s="19">
        <v>0.75</v>
      </c>
      <c r="D17" s="31">
        <f>PERCENTILE(K5:K35, 0.75)</f>
        <v>1994</v>
      </c>
      <c r="E17" s="15">
        <f t="shared" ref="E17:H17" si="3">PERCENTILE(L5:L35, 0.75)</f>
        <v>10290.117575</v>
      </c>
      <c r="F17" s="15">
        <f t="shared" si="3"/>
        <v>2847.5</v>
      </c>
      <c r="G17" s="15">
        <f t="shared" si="3"/>
        <v>45.5</v>
      </c>
      <c r="H17" s="32">
        <f t="shared" si="3"/>
        <v>1304.5</v>
      </c>
      <c r="I17" s="1">
        <v>13</v>
      </c>
      <c r="J17" s="39">
        <v>1</v>
      </c>
      <c r="K17" s="31">
        <v>-2428</v>
      </c>
      <c r="L17" s="15">
        <v>8125.8201300000001</v>
      </c>
      <c r="M17" s="15">
        <v>1580</v>
      </c>
      <c r="N17" s="15">
        <v>28</v>
      </c>
      <c r="O17" s="32">
        <v>403</v>
      </c>
      <c r="W17" s="2"/>
      <c r="AC17"/>
      <c r="AD17" s="2"/>
    </row>
    <row r="18" spans="3:30" ht="12.5" x14ac:dyDescent="0.25">
      <c r="C18" s="19">
        <v>0.5</v>
      </c>
      <c r="D18" s="31">
        <f>PERCENTILE(K5:K35, 0.5)</f>
        <v>-5639</v>
      </c>
      <c r="E18" s="15">
        <f t="shared" ref="E18:H18" si="4">PERCENTILE(L5:L35, 0.5)</f>
        <v>6951.7627400000001</v>
      </c>
      <c r="F18" s="15">
        <f t="shared" si="4"/>
        <v>487</v>
      </c>
      <c r="G18" s="15">
        <f t="shared" si="4"/>
        <v>-162</v>
      </c>
      <c r="H18" s="32">
        <f t="shared" si="4"/>
        <v>-242</v>
      </c>
      <c r="I18" s="1">
        <v>14</v>
      </c>
      <c r="J18" s="39">
        <v>1</v>
      </c>
      <c r="K18" s="31">
        <v>-3550</v>
      </c>
      <c r="L18" s="15">
        <v>7825.6256000000003</v>
      </c>
      <c r="M18" s="15">
        <v>1126</v>
      </c>
      <c r="N18" s="15">
        <v>-20</v>
      </c>
      <c r="O18" s="32">
        <v>195</v>
      </c>
      <c r="W18" s="2"/>
      <c r="AC18"/>
      <c r="AD18" s="2"/>
    </row>
    <row r="19" spans="3:30" ht="12.5" x14ac:dyDescent="0.25">
      <c r="C19" s="19">
        <v>0.25</v>
      </c>
      <c r="D19" s="31">
        <f>PERCENTILE(K5:K35, 0.25)</f>
        <v>-12333</v>
      </c>
      <c r="E19" s="15">
        <f t="shared" ref="E19:H19" si="5">PERCENTILE(L5:L35, 0.25)</f>
        <v>4519.9508700000006</v>
      </c>
      <c r="F19" s="15">
        <f t="shared" si="5"/>
        <v>-1479.5</v>
      </c>
      <c r="G19" s="15">
        <f t="shared" si="5"/>
        <v>-1049</v>
      </c>
      <c r="H19" s="32">
        <f t="shared" si="5"/>
        <v>-1366.5</v>
      </c>
      <c r="I19" s="1">
        <v>15</v>
      </c>
      <c r="J19" s="39">
        <v>1</v>
      </c>
      <c r="K19" s="31">
        <v>-4255</v>
      </c>
      <c r="L19" s="15">
        <v>7611.5806300000004</v>
      </c>
      <c r="M19" s="15">
        <v>826</v>
      </c>
      <c r="N19" s="15">
        <v>-83</v>
      </c>
      <c r="O19" s="32">
        <v>81</v>
      </c>
      <c r="P19" s="3"/>
      <c r="W19" s="2"/>
      <c r="AC19"/>
      <c r="AD19" s="2"/>
    </row>
    <row r="20" spans="3:30" ht="12.5" x14ac:dyDescent="0.25">
      <c r="C20" s="18">
        <v>0.05</v>
      </c>
      <c r="D20" s="31">
        <f>PERCENTILE(K5:K35, 0.05)</f>
        <v>-17285.5</v>
      </c>
      <c r="E20" s="15">
        <f t="shared" ref="E20:H20" si="6">PERCENTILE(L5:L35, 0.05)</f>
        <v>2853.5041200000001</v>
      </c>
      <c r="F20" s="15">
        <f t="shared" si="6"/>
        <v>-4060</v>
      </c>
      <c r="G20" s="15">
        <f t="shared" si="6"/>
        <v>-3828</v>
      </c>
      <c r="H20" s="32">
        <f t="shared" si="6"/>
        <v>-3272</v>
      </c>
      <c r="I20" s="1">
        <v>16</v>
      </c>
      <c r="J20" s="39">
        <v>1</v>
      </c>
      <c r="K20" s="31">
        <v>-5639</v>
      </c>
      <c r="L20" s="15">
        <v>6951.7627400000001</v>
      </c>
      <c r="M20" s="15">
        <v>487</v>
      </c>
      <c r="N20" s="15">
        <v>-162</v>
      </c>
      <c r="O20" s="32">
        <v>-242</v>
      </c>
      <c r="P20" s="3"/>
      <c r="W20" s="2"/>
      <c r="AC20"/>
      <c r="AD20" s="2"/>
    </row>
    <row r="21" spans="3:30" ht="12.5" x14ac:dyDescent="0.25">
      <c r="C21" s="58" t="s">
        <v>14</v>
      </c>
      <c r="D21" s="31">
        <f>MIN(K5:K35)</f>
        <v>-32242</v>
      </c>
      <c r="E21" s="15">
        <f t="shared" ref="E21:H21" si="7">MIN(L5:L35)</f>
        <v>1223.2920300000001</v>
      </c>
      <c r="F21" s="15">
        <f t="shared" si="7"/>
        <v>-6668</v>
      </c>
      <c r="G21" s="15">
        <f t="shared" si="7"/>
        <v>-8601</v>
      </c>
      <c r="H21" s="32">
        <f t="shared" si="7"/>
        <v>-13510</v>
      </c>
      <c r="I21" s="1">
        <v>17</v>
      </c>
      <c r="J21" s="39">
        <v>1</v>
      </c>
      <c r="K21" s="31">
        <v>-6599</v>
      </c>
      <c r="L21" s="15">
        <v>6379.9601599999996</v>
      </c>
      <c r="M21" s="15">
        <v>167</v>
      </c>
      <c r="N21" s="15">
        <v>-198</v>
      </c>
      <c r="O21" s="32">
        <v>-382</v>
      </c>
      <c r="P21" s="3"/>
      <c r="W21" s="2"/>
      <c r="AC21"/>
      <c r="AD21" s="2"/>
    </row>
    <row r="22" spans="3:30" ht="12.5" x14ac:dyDescent="0.25">
      <c r="C22" s="57" t="s">
        <v>15</v>
      </c>
      <c r="D22" s="28">
        <f>AVERAGE(K5:K35)</f>
        <v>-4024.516129032258</v>
      </c>
      <c r="E22" s="29">
        <f>AVERAGE(L5:L35)</f>
        <v>7366.52686903226</v>
      </c>
      <c r="F22" s="29">
        <f>AVERAGE(M5:M35)</f>
        <v>1225.2258064516129</v>
      </c>
      <c r="G22" s="29">
        <f>AVERAGE(N5:N35)</f>
        <v>-907.25806451612902</v>
      </c>
      <c r="H22" s="30">
        <f>AVERAGE(O5:O35)</f>
        <v>-231.09677419354838</v>
      </c>
      <c r="I22" s="1">
        <v>18</v>
      </c>
      <c r="J22" s="39">
        <v>1</v>
      </c>
      <c r="K22" s="31">
        <v>-7801</v>
      </c>
      <c r="L22" s="15">
        <v>6175.5469000000003</v>
      </c>
      <c r="M22" s="15">
        <v>-41</v>
      </c>
      <c r="N22" s="15">
        <v>-290</v>
      </c>
      <c r="O22" s="32">
        <v>-445</v>
      </c>
      <c r="P22" s="3"/>
      <c r="W22" s="2"/>
      <c r="AC22"/>
      <c r="AD22" s="2"/>
    </row>
    <row r="23" spans="3:30" ht="12.5" x14ac:dyDescent="0.25">
      <c r="C23" s="21" t="s">
        <v>16</v>
      </c>
      <c r="D23" s="31">
        <f>STDEV(K5:K35)</f>
        <v>12685.981640826927</v>
      </c>
      <c r="E23" s="15">
        <f>STDEV(L5:L35)</f>
        <v>3589.6079078695075</v>
      </c>
      <c r="F23" s="15">
        <f>STDEV(M5:M35)</f>
        <v>4434.1456201443316</v>
      </c>
      <c r="G23" s="15">
        <f>STDEV(N5:N35)</f>
        <v>1801.0433081548767</v>
      </c>
      <c r="H23" s="32">
        <f>STDEV(O5:O35)</f>
        <v>3432.0585208184575</v>
      </c>
      <c r="I23" s="1">
        <v>19</v>
      </c>
      <c r="J23" s="39">
        <v>1</v>
      </c>
      <c r="K23" s="31">
        <v>-8536</v>
      </c>
      <c r="L23" s="15">
        <v>5697.8871200000003</v>
      </c>
      <c r="M23" s="15">
        <v>-303</v>
      </c>
      <c r="N23" s="15">
        <v>-419</v>
      </c>
      <c r="O23" s="32">
        <v>-616</v>
      </c>
      <c r="P23" s="3"/>
      <c r="Q23" s="41"/>
      <c r="R23" s="3"/>
      <c r="S23" s="3"/>
      <c r="T23" s="3"/>
      <c r="U23" s="3"/>
      <c r="W23" s="2"/>
      <c r="X23" s="12"/>
      <c r="Y23" s="12"/>
      <c r="Z23" s="12"/>
      <c r="AA23" s="13"/>
      <c r="AC23"/>
      <c r="AD23" s="2"/>
    </row>
    <row r="24" spans="3:30" ht="12.75" customHeight="1" x14ac:dyDescent="0.25">
      <c r="C24" s="22" t="s">
        <v>17</v>
      </c>
      <c r="D24" s="49">
        <f>COUNTIF(K$5:K$35,"&gt;=0")/COUNTA(K$5:K$35)</f>
        <v>0.32258064516129031</v>
      </c>
      <c r="E24" s="42">
        <f t="shared" ref="E24:H24" si="8">COUNTIF(L$5:L$35,"&gt;=0")/COUNTA(L$5:L$35)</f>
        <v>1</v>
      </c>
      <c r="F24" s="42">
        <f t="shared" si="8"/>
        <v>0.54838709677419351</v>
      </c>
      <c r="G24" s="42">
        <f>COUNTIF(N$5:N$35,"&gt;=0")/COUNTA(N$5:N$35)</f>
        <v>0.41935483870967744</v>
      </c>
      <c r="H24" s="43">
        <f t="shared" si="8"/>
        <v>0.4838709677419355</v>
      </c>
      <c r="I24" s="1">
        <v>20</v>
      </c>
      <c r="J24" s="39">
        <v>1</v>
      </c>
      <c r="K24" s="31">
        <v>-10072</v>
      </c>
      <c r="L24" s="15">
        <v>5300.6413899999998</v>
      </c>
      <c r="M24" s="15">
        <v>-506</v>
      </c>
      <c r="N24" s="15">
        <v>-600</v>
      </c>
      <c r="O24" s="32">
        <v>-922</v>
      </c>
      <c r="P24" s="3"/>
      <c r="Q24" s="60" t="s">
        <v>18</v>
      </c>
      <c r="R24" s="60"/>
      <c r="S24" s="60"/>
      <c r="T24" s="60"/>
      <c r="U24" s="60"/>
      <c r="V24" s="60"/>
      <c r="W24" s="60"/>
      <c r="X24" s="12"/>
      <c r="Y24" s="12"/>
      <c r="Z24" s="12"/>
      <c r="AA24" s="13"/>
      <c r="AC24"/>
      <c r="AD24" s="2"/>
    </row>
    <row r="25" spans="3:30" ht="12.75" customHeight="1" x14ac:dyDescent="0.25">
      <c r="C25" s="23" t="s">
        <v>19</v>
      </c>
      <c r="D25" s="50">
        <f>1-D24</f>
        <v>0.67741935483870974</v>
      </c>
      <c r="E25" s="44">
        <f>1-E24</f>
        <v>0</v>
      </c>
      <c r="F25" s="44">
        <f>1-F24</f>
        <v>0.45161290322580649</v>
      </c>
      <c r="G25" s="44">
        <f>1-G24</f>
        <v>0.58064516129032251</v>
      </c>
      <c r="H25" s="45">
        <f>1-H24</f>
        <v>0.5161290322580645</v>
      </c>
      <c r="I25" s="1">
        <v>21</v>
      </c>
      <c r="J25" s="39">
        <v>1</v>
      </c>
      <c r="K25" s="31">
        <v>-10904</v>
      </c>
      <c r="L25" s="15">
        <v>4958.7553600000001</v>
      </c>
      <c r="M25" s="15">
        <v>-624</v>
      </c>
      <c r="N25" s="15">
        <v>-754</v>
      </c>
      <c r="O25" s="32">
        <v>-1020</v>
      </c>
      <c r="P25" s="3"/>
      <c r="Q25" s="60"/>
      <c r="R25" s="60"/>
      <c r="S25" s="60"/>
      <c r="T25" s="60"/>
      <c r="U25" s="60"/>
      <c r="V25" s="60"/>
      <c r="W25" s="60"/>
      <c r="X25" s="12"/>
      <c r="Y25" s="12"/>
      <c r="Z25" s="12"/>
      <c r="AA25" s="13"/>
      <c r="AC25"/>
      <c r="AD25" s="2"/>
    </row>
    <row r="26" spans="3:30" ht="12.5" x14ac:dyDescent="0.25">
      <c r="C26" s="51" t="s">
        <v>20</v>
      </c>
      <c r="D26" s="52">
        <f>MEDIAN(K5:K35)</f>
        <v>-5639</v>
      </c>
      <c r="E26" s="52">
        <f>MEDIAN(L5:L35)</f>
        <v>6951.7627400000001</v>
      </c>
      <c r="F26" s="52">
        <f>MEDIAN(M5:M35)</f>
        <v>487</v>
      </c>
      <c r="G26" s="52">
        <f>MEDIAN(N5:N35)</f>
        <v>-162</v>
      </c>
      <c r="H26" s="52">
        <f>MEDIAN(O5:O35)</f>
        <v>-242</v>
      </c>
      <c r="I26" s="1">
        <v>22</v>
      </c>
      <c r="J26" s="39">
        <v>1</v>
      </c>
      <c r="K26" s="31">
        <v>-11404</v>
      </c>
      <c r="L26" s="15">
        <v>4712.0866400000004</v>
      </c>
      <c r="M26" s="15">
        <v>-1050</v>
      </c>
      <c r="N26" s="15">
        <v>-856</v>
      </c>
      <c r="O26" s="32">
        <v>-1155</v>
      </c>
      <c r="P26" s="3"/>
      <c r="Q26" s="3"/>
      <c r="R26" s="3"/>
      <c r="S26" s="3"/>
      <c r="T26" s="3"/>
      <c r="U26" s="3"/>
      <c r="V26" s="2"/>
      <c r="W26" s="2"/>
      <c r="X26" s="12"/>
      <c r="Y26" s="12"/>
      <c r="Z26" s="12"/>
      <c r="AA26" s="13"/>
      <c r="AC26"/>
      <c r="AD26" s="2"/>
    </row>
    <row r="27" spans="3:30" ht="12.5" x14ac:dyDescent="0.25">
      <c r="I27" s="1">
        <v>23</v>
      </c>
      <c r="J27" s="39">
        <v>1</v>
      </c>
      <c r="K27" s="31">
        <v>-11789</v>
      </c>
      <c r="L27" s="15">
        <v>4650.7820400000001</v>
      </c>
      <c r="M27" s="15">
        <v>-1404</v>
      </c>
      <c r="N27" s="15">
        <v>-1021</v>
      </c>
      <c r="O27" s="32">
        <v>-1303</v>
      </c>
      <c r="P27" s="3"/>
      <c r="Q27" s="3"/>
      <c r="R27" s="3"/>
      <c r="S27" s="3"/>
      <c r="T27" s="3"/>
      <c r="U27" s="3"/>
      <c r="V27" s="2"/>
      <c r="W27" s="2"/>
      <c r="X27" s="12"/>
      <c r="Y27" s="12"/>
      <c r="Z27" s="12"/>
      <c r="AA27" s="13"/>
      <c r="AC27"/>
      <c r="AD27" s="2"/>
    </row>
    <row r="28" spans="3:30" ht="12.5" x14ac:dyDescent="0.25">
      <c r="I28" s="1">
        <v>24</v>
      </c>
      <c r="J28" s="39">
        <v>1</v>
      </c>
      <c r="K28" s="31">
        <v>-12877</v>
      </c>
      <c r="L28" s="15">
        <v>4389.1197000000002</v>
      </c>
      <c r="M28" s="15">
        <v>-1555</v>
      </c>
      <c r="N28" s="15">
        <v>-1077</v>
      </c>
      <c r="O28" s="32">
        <v>-1430</v>
      </c>
      <c r="P28" s="3"/>
      <c r="X28" s="12"/>
      <c r="Y28" s="12"/>
      <c r="Z28" s="12"/>
      <c r="AA28" s="13"/>
      <c r="AC28"/>
      <c r="AD28" s="2"/>
    </row>
    <row r="29" spans="3:30" ht="12.5" x14ac:dyDescent="0.25">
      <c r="I29" s="1">
        <v>25</v>
      </c>
      <c r="J29" s="39">
        <v>1</v>
      </c>
      <c r="K29" s="31">
        <v>-13442</v>
      </c>
      <c r="L29" s="15">
        <v>4290.5346300000001</v>
      </c>
      <c r="M29" s="15">
        <v>-1983</v>
      </c>
      <c r="N29" s="15">
        <v>-1127</v>
      </c>
      <c r="O29" s="32">
        <v>-1749</v>
      </c>
      <c r="P29" s="3"/>
      <c r="Q29" s="3"/>
      <c r="R29" s="3"/>
      <c r="S29" s="3"/>
      <c r="T29" s="3"/>
      <c r="U29" s="3"/>
      <c r="V29" s="2"/>
      <c r="W29" s="2"/>
      <c r="X29" s="12"/>
      <c r="Y29" s="12"/>
      <c r="Z29" s="12"/>
      <c r="AA29" s="13"/>
      <c r="AC29"/>
      <c r="AD29" s="2"/>
    </row>
    <row r="30" spans="3:30" ht="12.5" x14ac:dyDescent="0.25">
      <c r="I30" s="1">
        <v>26</v>
      </c>
      <c r="J30" s="39">
        <v>1</v>
      </c>
      <c r="K30" s="31">
        <v>-14157</v>
      </c>
      <c r="L30" s="15">
        <v>3978.7139200000001</v>
      </c>
      <c r="M30" s="15">
        <v>-2149</v>
      </c>
      <c r="N30" s="15">
        <v>-1442</v>
      </c>
      <c r="O30" s="32">
        <v>-1967</v>
      </c>
      <c r="P30" s="3"/>
      <c r="Q30" s="3"/>
      <c r="R30" s="3"/>
      <c r="S30" s="3"/>
      <c r="T30" s="3"/>
      <c r="U30" s="3"/>
      <c r="V30" s="2"/>
      <c r="W30" s="2"/>
      <c r="X30" s="12"/>
      <c r="Y30" s="12"/>
      <c r="Z30" s="12"/>
      <c r="AA30" s="13"/>
      <c r="AC30"/>
      <c r="AD30" s="2"/>
    </row>
    <row r="31" spans="3:30" ht="12.5" x14ac:dyDescent="0.25">
      <c r="I31" s="1">
        <v>27</v>
      </c>
      <c r="J31" s="39">
        <v>1</v>
      </c>
      <c r="K31" s="31">
        <v>-15149</v>
      </c>
      <c r="L31" s="15">
        <v>3336.04126</v>
      </c>
      <c r="M31" s="15">
        <v>-2546</v>
      </c>
      <c r="N31" s="15">
        <v>-2116</v>
      </c>
      <c r="O31" s="32">
        <v>-2246</v>
      </c>
      <c r="P31" s="3"/>
      <c r="Q31" s="3"/>
      <c r="R31" s="3"/>
      <c r="S31" s="3"/>
      <c r="T31" s="3"/>
      <c r="U31" s="3"/>
      <c r="V31" s="2"/>
      <c r="W31" s="2"/>
      <c r="X31" s="12"/>
      <c r="Y31" s="12"/>
      <c r="Z31" s="12"/>
      <c r="AA31" s="13"/>
      <c r="AC31"/>
      <c r="AD31" s="2"/>
    </row>
    <row r="32" spans="3:30" ht="12.5" x14ac:dyDescent="0.25">
      <c r="I32" s="1">
        <v>28</v>
      </c>
      <c r="J32" s="39">
        <v>1</v>
      </c>
      <c r="K32" s="31">
        <v>-15692</v>
      </c>
      <c r="L32" s="15">
        <v>3186.12327</v>
      </c>
      <c r="M32" s="15">
        <v>-3372</v>
      </c>
      <c r="N32" s="15">
        <v>-2677</v>
      </c>
      <c r="O32" s="32">
        <v>-2674</v>
      </c>
      <c r="P32" s="3"/>
      <c r="Q32" s="3"/>
      <c r="R32" s="3"/>
      <c r="S32" s="3"/>
      <c r="T32" s="3"/>
      <c r="U32" s="3"/>
      <c r="V32" s="2"/>
      <c r="W32" s="2"/>
      <c r="X32" s="12"/>
      <c r="Y32" s="12"/>
      <c r="Z32" s="12"/>
      <c r="AA32" s="13"/>
      <c r="AC32"/>
      <c r="AD32" s="2"/>
    </row>
    <row r="33" spans="9:30" ht="12.5" x14ac:dyDescent="0.25">
      <c r="I33" s="1">
        <v>29</v>
      </c>
      <c r="J33" s="39">
        <v>1</v>
      </c>
      <c r="K33" s="31">
        <v>-16880</v>
      </c>
      <c r="L33" s="15">
        <v>2919.60176</v>
      </c>
      <c r="M33" s="15">
        <v>-3738</v>
      </c>
      <c r="N33" s="15">
        <v>-3485</v>
      </c>
      <c r="O33" s="32">
        <v>-3014</v>
      </c>
      <c r="P33" s="3"/>
      <c r="Q33" s="3"/>
      <c r="R33" s="3"/>
      <c r="S33" s="3"/>
      <c r="T33" s="3"/>
      <c r="U33" s="3"/>
      <c r="V33" s="2"/>
      <c r="W33" s="2"/>
      <c r="X33" s="12"/>
      <c r="Y33" s="12"/>
      <c r="Z33" s="12"/>
      <c r="AA33" s="13"/>
      <c r="AC33"/>
      <c r="AD33" s="2"/>
    </row>
    <row r="34" spans="9:30" ht="12.5" x14ac:dyDescent="0.25">
      <c r="I34" s="1">
        <v>30</v>
      </c>
      <c r="J34" s="39">
        <v>1</v>
      </c>
      <c r="K34" s="31">
        <v>-17691</v>
      </c>
      <c r="L34" s="15">
        <v>2787.4064800000001</v>
      </c>
      <c r="M34" s="15">
        <v>-4382</v>
      </c>
      <c r="N34" s="15">
        <v>-4171</v>
      </c>
      <c r="O34" s="32">
        <v>-3530</v>
      </c>
      <c r="P34" s="3"/>
      <c r="Q34" s="3"/>
      <c r="R34" s="3"/>
      <c r="S34" s="3"/>
      <c r="T34" s="3"/>
      <c r="U34" s="3"/>
      <c r="V34" s="2"/>
      <c r="W34" s="2"/>
      <c r="X34" s="12"/>
      <c r="Y34" s="12"/>
      <c r="Z34" s="12"/>
      <c r="AA34" s="13"/>
      <c r="AC34"/>
      <c r="AD34" s="2"/>
    </row>
    <row r="35" spans="9:30" ht="12.5" x14ac:dyDescent="0.25">
      <c r="I35" s="1">
        <v>31</v>
      </c>
      <c r="J35" s="40">
        <v>1</v>
      </c>
      <c r="K35" s="33">
        <v>-32242</v>
      </c>
      <c r="L35" s="20">
        <v>1223.2920300000001</v>
      </c>
      <c r="M35" s="20">
        <v>-6668</v>
      </c>
      <c r="N35" s="20">
        <v>-8601</v>
      </c>
      <c r="O35" s="34">
        <v>-13510</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0" ma:contentTypeDescription="Create a new document." ma:contentTypeScope="" ma:versionID="f8e4a999efb12d4bfc860e3d84beead2">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9bbee7a03174f0bf9e267ac2581f87c8"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0374B-0EC7-454F-A3EE-8E4ED2B8DFBB}">
  <ds:schemaRefs>
    <ds:schemaRef ds:uri="http://schemas.microsoft.com/office/2006/documentManagement/types"/>
    <ds:schemaRef ds:uri="http://purl.org/dc/dcmitype/"/>
    <ds:schemaRef ds:uri="http://purl.org/dc/elements/1.1/"/>
    <ds:schemaRef ds:uri="http://schemas.microsoft.com/office/2006/metadata/properties"/>
    <ds:schemaRef ds:uri="f0fe4086-f886-4b14-83ae-7829b4eab43e"/>
    <ds:schemaRef ds:uri="64eed8e9-abfd-4f3b-89e0-5469ec2f75ab"/>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4129846-23CD-4BA5-9E26-649096370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Mar 25 Published MOS estimates</vt:lpstr>
      <vt:lpstr>Apr 25 Published MOS estimates</vt:lpstr>
      <vt:lpstr>May 25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2024-07-19T00:39:04Z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6" name="TaxKeywordTaxHTField">
    <vt:lpwstr/>
  </property>
  <property fmtid="{D5CDD505-2E9C-101B-9397-08002B2CF9AE}" pid="47" name="AEMO_x0020_Collaboration_x0020_Document_x0020_Type">
    <vt:lpwstr/>
  </property>
  <property fmtid="{D5CDD505-2E9C-101B-9397-08002B2CF9AE}" pid="48" name="fc36bc6de0bf403e9ed4dec84c72e21e">
    <vt:lpwstr/>
  </property>
  <property fmtid="{D5CDD505-2E9C-101B-9397-08002B2CF9AE}" pid="49" name="AEMO Collaboration Document Type">
    <vt:lpwstr/>
  </property>
</Properties>
</file>