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://sharedocs/sites/so/gso/STTM Operations/Market Operator Service (MOS)/MOS Estimates/2016/June 2016 - August 2016/"/>
    </mc:Choice>
  </mc:AlternateContent>
  <bookViews>
    <workbookView xWindow="0" yWindow="0" windowWidth="28800" windowHeight="13020"/>
  </bookViews>
  <sheets>
    <sheet name="JUN Published MOS Estimates" sheetId="1" r:id="rId1"/>
    <sheet name="JUL Published MOS Estimates" sheetId="2" r:id="rId2"/>
    <sheet name="AUG Published MOS Estimates" sheetId="3" r:id="rId3"/>
  </sheets>
  <externalReferences>
    <externalReference r:id="rId4"/>
    <externalReference r:id="rId5"/>
  </externalReferences>
  <definedNames>
    <definedName name="Month1">[1]Inputs!$M$5</definedName>
    <definedName name="Month2">[1]Inputs!$M$6</definedName>
    <definedName name="Month3">[1]Inputs!$M$7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3" l="1"/>
  <c r="N35" i="3"/>
  <c r="M35" i="3"/>
  <c r="L35" i="3"/>
  <c r="K35" i="3"/>
  <c r="I35" i="3"/>
  <c r="O34" i="3"/>
  <c r="N34" i="3"/>
  <c r="M34" i="3"/>
  <c r="L34" i="3"/>
  <c r="K34" i="3"/>
  <c r="I34" i="3"/>
  <c r="O33" i="3"/>
  <c r="N33" i="3"/>
  <c r="M33" i="3"/>
  <c r="L33" i="3"/>
  <c r="K33" i="3"/>
  <c r="I33" i="3"/>
  <c r="O32" i="3"/>
  <c r="N32" i="3"/>
  <c r="M32" i="3"/>
  <c r="L32" i="3"/>
  <c r="K32" i="3"/>
  <c r="I32" i="3"/>
  <c r="O31" i="3"/>
  <c r="N31" i="3"/>
  <c r="M31" i="3"/>
  <c r="L31" i="3"/>
  <c r="K31" i="3"/>
  <c r="I31" i="3"/>
  <c r="O30" i="3"/>
  <c r="N30" i="3"/>
  <c r="M30" i="3"/>
  <c r="L30" i="3"/>
  <c r="K30" i="3"/>
  <c r="I30" i="3"/>
  <c r="O29" i="3"/>
  <c r="N29" i="3"/>
  <c r="M29" i="3"/>
  <c r="L29" i="3"/>
  <c r="K29" i="3"/>
  <c r="I29" i="3"/>
  <c r="O28" i="3"/>
  <c r="N28" i="3"/>
  <c r="M28" i="3"/>
  <c r="L28" i="3"/>
  <c r="K28" i="3"/>
  <c r="I28" i="3"/>
  <c r="O27" i="3"/>
  <c r="N27" i="3"/>
  <c r="M27" i="3"/>
  <c r="L27" i="3"/>
  <c r="K27" i="3"/>
  <c r="I27" i="3"/>
  <c r="O26" i="3"/>
  <c r="N26" i="3"/>
  <c r="M26" i="3"/>
  <c r="L26" i="3"/>
  <c r="K26" i="3"/>
  <c r="I26" i="3"/>
  <c r="O25" i="3"/>
  <c r="N25" i="3"/>
  <c r="M25" i="3"/>
  <c r="L25" i="3"/>
  <c r="K25" i="3"/>
  <c r="I25" i="3"/>
  <c r="H25" i="3"/>
  <c r="G25" i="3"/>
  <c r="F25" i="3"/>
  <c r="E25" i="3"/>
  <c r="D25" i="3"/>
  <c r="Q24" i="3"/>
  <c r="O24" i="3"/>
  <c r="N24" i="3"/>
  <c r="M24" i="3"/>
  <c r="L24" i="3"/>
  <c r="K24" i="3"/>
  <c r="I24" i="3"/>
  <c r="O23" i="3"/>
  <c r="N23" i="3"/>
  <c r="M23" i="3"/>
  <c r="L23" i="3"/>
  <c r="K23" i="3"/>
  <c r="I23" i="3"/>
  <c r="H23" i="3"/>
  <c r="G23" i="3"/>
  <c r="F23" i="3"/>
  <c r="E23" i="3"/>
  <c r="D23" i="3"/>
  <c r="O22" i="3"/>
  <c r="N22" i="3"/>
  <c r="M22" i="3"/>
  <c r="L22" i="3"/>
  <c r="K22" i="3"/>
  <c r="I22" i="3"/>
  <c r="H22" i="3"/>
  <c r="G22" i="3"/>
  <c r="F22" i="3"/>
  <c r="E22" i="3"/>
  <c r="D22" i="3"/>
  <c r="O21" i="3"/>
  <c r="N21" i="3"/>
  <c r="M21" i="3"/>
  <c r="L21" i="3"/>
  <c r="K21" i="3"/>
  <c r="I21" i="3"/>
  <c r="H21" i="3"/>
  <c r="G21" i="3"/>
  <c r="F21" i="3"/>
  <c r="E21" i="3"/>
  <c r="D21" i="3"/>
  <c r="O20" i="3"/>
  <c r="N20" i="3"/>
  <c r="M20" i="3"/>
  <c r="L20" i="3"/>
  <c r="K20" i="3"/>
  <c r="I20" i="3"/>
  <c r="H20" i="3"/>
  <c r="G20" i="3"/>
  <c r="F20" i="3"/>
  <c r="E20" i="3"/>
  <c r="D20" i="3"/>
  <c r="O19" i="3"/>
  <c r="N19" i="3"/>
  <c r="M19" i="3"/>
  <c r="L19" i="3"/>
  <c r="K19" i="3"/>
  <c r="I19" i="3"/>
  <c r="H19" i="3"/>
  <c r="G19" i="3"/>
  <c r="F19" i="3"/>
  <c r="E19" i="3"/>
  <c r="D19" i="3"/>
  <c r="O18" i="3"/>
  <c r="N18" i="3"/>
  <c r="M18" i="3"/>
  <c r="L18" i="3"/>
  <c r="K18" i="3"/>
  <c r="I18" i="3"/>
  <c r="H18" i="3"/>
  <c r="G18" i="3"/>
  <c r="F18" i="3"/>
  <c r="E18" i="3"/>
  <c r="D18" i="3"/>
  <c r="O17" i="3"/>
  <c r="N17" i="3"/>
  <c r="M17" i="3"/>
  <c r="L17" i="3"/>
  <c r="K17" i="3"/>
  <c r="I17" i="3"/>
  <c r="H17" i="3"/>
  <c r="G17" i="3"/>
  <c r="F17" i="3"/>
  <c r="E17" i="3"/>
  <c r="D17" i="3"/>
  <c r="O16" i="3"/>
  <c r="N16" i="3"/>
  <c r="M16" i="3"/>
  <c r="L16" i="3"/>
  <c r="K16" i="3"/>
  <c r="I16" i="3"/>
  <c r="H16" i="3"/>
  <c r="G16" i="3"/>
  <c r="F16" i="3"/>
  <c r="E16" i="3"/>
  <c r="D16" i="3"/>
  <c r="O15" i="3"/>
  <c r="N15" i="3"/>
  <c r="M15" i="3"/>
  <c r="L15" i="3"/>
  <c r="K15" i="3"/>
  <c r="I15" i="3"/>
  <c r="H15" i="3"/>
  <c r="G15" i="3"/>
  <c r="F15" i="3"/>
  <c r="E15" i="3"/>
  <c r="D15" i="3"/>
  <c r="O14" i="3"/>
  <c r="N14" i="3"/>
  <c r="M14" i="3"/>
  <c r="L14" i="3"/>
  <c r="K14" i="3"/>
  <c r="I14" i="3"/>
  <c r="O13" i="3"/>
  <c r="N13" i="3"/>
  <c r="M13" i="3"/>
  <c r="L13" i="3"/>
  <c r="K13" i="3"/>
  <c r="I13" i="3"/>
  <c r="O12" i="3"/>
  <c r="N12" i="3"/>
  <c r="M12" i="3"/>
  <c r="L12" i="3"/>
  <c r="K12" i="3"/>
  <c r="I12" i="3"/>
  <c r="O11" i="3"/>
  <c r="N11" i="3"/>
  <c r="M11" i="3"/>
  <c r="L11" i="3"/>
  <c r="K11" i="3"/>
  <c r="I11" i="3"/>
  <c r="C11" i="3"/>
  <c r="O10" i="3"/>
  <c r="N10" i="3"/>
  <c r="M10" i="3"/>
  <c r="L10" i="3"/>
  <c r="K10" i="3"/>
  <c r="I10" i="3"/>
  <c r="O9" i="3"/>
  <c r="N9" i="3"/>
  <c r="M9" i="3"/>
  <c r="L9" i="3"/>
  <c r="K9" i="3"/>
  <c r="I9" i="3"/>
  <c r="O8" i="3"/>
  <c r="N8" i="3"/>
  <c r="M8" i="3"/>
  <c r="L8" i="3"/>
  <c r="K8" i="3"/>
  <c r="I8" i="3"/>
  <c r="O7" i="3"/>
  <c r="N7" i="3"/>
  <c r="M7" i="3"/>
  <c r="L7" i="3"/>
  <c r="K7" i="3"/>
  <c r="I7" i="3"/>
  <c r="O6" i="3"/>
  <c r="N6" i="3"/>
  <c r="M6" i="3"/>
  <c r="L6" i="3"/>
  <c r="K6" i="3"/>
  <c r="I6" i="3"/>
  <c r="H6" i="3"/>
  <c r="G6" i="3"/>
  <c r="F6" i="3"/>
  <c r="E6" i="3"/>
  <c r="D6" i="3"/>
  <c r="O5" i="3"/>
  <c r="N5" i="3"/>
  <c r="M5" i="3"/>
  <c r="L5" i="3"/>
  <c r="K5" i="3"/>
  <c r="I5" i="3"/>
  <c r="H5" i="3"/>
  <c r="G5" i="3"/>
  <c r="F5" i="3"/>
  <c r="E5" i="3"/>
  <c r="D5" i="3"/>
  <c r="N4" i="3"/>
  <c r="M4" i="3"/>
  <c r="L4" i="3"/>
  <c r="K4" i="3"/>
  <c r="Q3" i="3"/>
  <c r="J3" i="3"/>
  <c r="C3" i="3"/>
  <c r="O35" i="2"/>
  <c r="N35" i="2"/>
  <c r="M35" i="2"/>
  <c r="L35" i="2"/>
  <c r="K35" i="2"/>
  <c r="I35" i="2"/>
  <c r="O34" i="2"/>
  <c r="N34" i="2"/>
  <c r="M34" i="2"/>
  <c r="L34" i="2"/>
  <c r="K34" i="2"/>
  <c r="I34" i="2"/>
  <c r="O33" i="2"/>
  <c r="N33" i="2"/>
  <c r="M33" i="2"/>
  <c r="L33" i="2"/>
  <c r="K33" i="2"/>
  <c r="I33" i="2"/>
  <c r="O32" i="2"/>
  <c r="N32" i="2"/>
  <c r="M32" i="2"/>
  <c r="L32" i="2"/>
  <c r="K32" i="2"/>
  <c r="I32" i="2"/>
  <c r="O31" i="2"/>
  <c r="N31" i="2"/>
  <c r="M31" i="2"/>
  <c r="L31" i="2"/>
  <c r="K31" i="2"/>
  <c r="I31" i="2"/>
  <c r="O30" i="2"/>
  <c r="N30" i="2"/>
  <c r="M30" i="2"/>
  <c r="L30" i="2"/>
  <c r="K30" i="2"/>
  <c r="I30" i="2"/>
  <c r="O29" i="2"/>
  <c r="N29" i="2"/>
  <c r="M29" i="2"/>
  <c r="L29" i="2"/>
  <c r="K29" i="2"/>
  <c r="I29" i="2"/>
  <c r="O28" i="2"/>
  <c r="N28" i="2"/>
  <c r="M28" i="2"/>
  <c r="L28" i="2"/>
  <c r="K28" i="2"/>
  <c r="I28" i="2"/>
  <c r="O27" i="2"/>
  <c r="N27" i="2"/>
  <c r="M27" i="2"/>
  <c r="L27" i="2"/>
  <c r="K27" i="2"/>
  <c r="I27" i="2"/>
  <c r="O26" i="2"/>
  <c r="N26" i="2"/>
  <c r="M26" i="2"/>
  <c r="L26" i="2"/>
  <c r="K26" i="2"/>
  <c r="I26" i="2"/>
  <c r="O25" i="2"/>
  <c r="N25" i="2"/>
  <c r="M25" i="2"/>
  <c r="L25" i="2"/>
  <c r="K25" i="2"/>
  <c r="I25" i="2"/>
  <c r="H25" i="2"/>
  <c r="G25" i="2"/>
  <c r="F25" i="2"/>
  <c r="E25" i="2"/>
  <c r="D25" i="2"/>
  <c r="Q24" i="2"/>
  <c r="O24" i="2"/>
  <c r="N24" i="2"/>
  <c r="M24" i="2"/>
  <c r="L24" i="2"/>
  <c r="K24" i="2"/>
  <c r="I24" i="2"/>
  <c r="O23" i="2"/>
  <c r="N23" i="2"/>
  <c r="M23" i="2"/>
  <c r="L23" i="2"/>
  <c r="K23" i="2"/>
  <c r="I23" i="2"/>
  <c r="H23" i="2"/>
  <c r="G23" i="2"/>
  <c r="F23" i="2"/>
  <c r="E23" i="2"/>
  <c r="D23" i="2"/>
  <c r="O22" i="2"/>
  <c r="N22" i="2"/>
  <c r="M22" i="2"/>
  <c r="L22" i="2"/>
  <c r="K22" i="2"/>
  <c r="I22" i="2"/>
  <c r="H22" i="2"/>
  <c r="G22" i="2"/>
  <c r="F22" i="2"/>
  <c r="E22" i="2"/>
  <c r="D22" i="2"/>
  <c r="O21" i="2"/>
  <c r="N21" i="2"/>
  <c r="M21" i="2"/>
  <c r="L21" i="2"/>
  <c r="K21" i="2"/>
  <c r="I21" i="2"/>
  <c r="H21" i="2"/>
  <c r="G21" i="2"/>
  <c r="F21" i="2"/>
  <c r="E21" i="2"/>
  <c r="D21" i="2"/>
  <c r="O20" i="2"/>
  <c r="N20" i="2"/>
  <c r="M20" i="2"/>
  <c r="L20" i="2"/>
  <c r="K20" i="2"/>
  <c r="I20" i="2"/>
  <c r="H20" i="2"/>
  <c r="G20" i="2"/>
  <c r="F20" i="2"/>
  <c r="E20" i="2"/>
  <c r="D20" i="2"/>
  <c r="O19" i="2"/>
  <c r="N19" i="2"/>
  <c r="M19" i="2"/>
  <c r="L19" i="2"/>
  <c r="K19" i="2"/>
  <c r="I19" i="2"/>
  <c r="H19" i="2"/>
  <c r="G19" i="2"/>
  <c r="F19" i="2"/>
  <c r="E19" i="2"/>
  <c r="D19" i="2"/>
  <c r="O18" i="2"/>
  <c r="N18" i="2"/>
  <c r="M18" i="2"/>
  <c r="L18" i="2"/>
  <c r="K18" i="2"/>
  <c r="I18" i="2"/>
  <c r="H18" i="2"/>
  <c r="G18" i="2"/>
  <c r="F18" i="2"/>
  <c r="E18" i="2"/>
  <c r="D18" i="2"/>
  <c r="O17" i="2"/>
  <c r="N17" i="2"/>
  <c r="M17" i="2"/>
  <c r="L17" i="2"/>
  <c r="K17" i="2"/>
  <c r="I17" i="2"/>
  <c r="H17" i="2"/>
  <c r="G17" i="2"/>
  <c r="F17" i="2"/>
  <c r="E17" i="2"/>
  <c r="D17" i="2"/>
  <c r="O16" i="2"/>
  <c r="N16" i="2"/>
  <c r="M16" i="2"/>
  <c r="L16" i="2"/>
  <c r="K16" i="2"/>
  <c r="I16" i="2"/>
  <c r="H16" i="2"/>
  <c r="G16" i="2"/>
  <c r="F16" i="2"/>
  <c r="E16" i="2"/>
  <c r="D16" i="2"/>
  <c r="O15" i="2"/>
  <c r="N15" i="2"/>
  <c r="M15" i="2"/>
  <c r="L15" i="2"/>
  <c r="K15" i="2"/>
  <c r="I15" i="2"/>
  <c r="H15" i="2"/>
  <c r="G15" i="2"/>
  <c r="F15" i="2"/>
  <c r="E15" i="2"/>
  <c r="D15" i="2"/>
  <c r="O14" i="2"/>
  <c r="N14" i="2"/>
  <c r="M14" i="2"/>
  <c r="L14" i="2"/>
  <c r="K14" i="2"/>
  <c r="I14" i="2"/>
  <c r="O13" i="2"/>
  <c r="N13" i="2"/>
  <c r="M13" i="2"/>
  <c r="L13" i="2"/>
  <c r="K13" i="2"/>
  <c r="I13" i="2"/>
  <c r="O12" i="2"/>
  <c r="N12" i="2"/>
  <c r="M12" i="2"/>
  <c r="L12" i="2"/>
  <c r="K12" i="2"/>
  <c r="I12" i="2"/>
  <c r="O11" i="2"/>
  <c r="N11" i="2"/>
  <c r="M11" i="2"/>
  <c r="L11" i="2"/>
  <c r="K11" i="2"/>
  <c r="I11" i="2"/>
  <c r="C11" i="2"/>
  <c r="O10" i="2"/>
  <c r="N10" i="2"/>
  <c r="M10" i="2"/>
  <c r="L10" i="2"/>
  <c r="K10" i="2"/>
  <c r="I10" i="2"/>
  <c r="O9" i="2"/>
  <c r="N9" i="2"/>
  <c r="M9" i="2"/>
  <c r="L9" i="2"/>
  <c r="K9" i="2"/>
  <c r="I9" i="2"/>
  <c r="O8" i="2"/>
  <c r="N8" i="2"/>
  <c r="M8" i="2"/>
  <c r="L8" i="2"/>
  <c r="K8" i="2"/>
  <c r="I8" i="2"/>
  <c r="O7" i="2"/>
  <c r="N7" i="2"/>
  <c r="M7" i="2"/>
  <c r="L7" i="2"/>
  <c r="K7" i="2"/>
  <c r="I7" i="2"/>
  <c r="O6" i="2"/>
  <c r="N6" i="2"/>
  <c r="M6" i="2"/>
  <c r="L6" i="2"/>
  <c r="K6" i="2"/>
  <c r="I6" i="2"/>
  <c r="H6" i="2"/>
  <c r="G6" i="2"/>
  <c r="F6" i="2"/>
  <c r="E6" i="2"/>
  <c r="D6" i="2"/>
  <c r="O5" i="2"/>
  <c r="N5" i="2"/>
  <c r="M5" i="2"/>
  <c r="L5" i="2"/>
  <c r="K5" i="2"/>
  <c r="I5" i="2"/>
  <c r="H5" i="2"/>
  <c r="G5" i="2"/>
  <c r="F5" i="2"/>
  <c r="E5" i="2"/>
  <c r="D5" i="2"/>
  <c r="N4" i="2"/>
  <c r="M4" i="2"/>
  <c r="L4" i="2"/>
  <c r="K4" i="2"/>
  <c r="Q3" i="2"/>
  <c r="J3" i="2"/>
  <c r="C3" i="2"/>
  <c r="O35" i="1"/>
  <c r="N35" i="1"/>
  <c r="M35" i="1"/>
  <c r="L35" i="1"/>
  <c r="K35" i="1"/>
  <c r="I35" i="1"/>
  <c r="O34" i="1"/>
  <c r="N34" i="1"/>
  <c r="M34" i="1"/>
  <c r="L34" i="1"/>
  <c r="K34" i="1"/>
  <c r="I34" i="1"/>
  <c r="O33" i="1"/>
  <c r="N33" i="1"/>
  <c r="M33" i="1"/>
  <c r="L33" i="1"/>
  <c r="K33" i="1"/>
  <c r="I33" i="1"/>
  <c r="O32" i="1"/>
  <c r="N32" i="1"/>
  <c r="M32" i="1"/>
  <c r="L32" i="1"/>
  <c r="K32" i="1"/>
  <c r="I32" i="1"/>
  <c r="O31" i="1"/>
  <c r="N31" i="1"/>
  <c r="M31" i="1"/>
  <c r="L31" i="1"/>
  <c r="K31" i="1"/>
  <c r="I31" i="1"/>
  <c r="O30" i="1"/>
  <c r="N30" i="1"/>
  <c r="M30" i="1"/>
  <c r="L30" i="1"/>
  <c r="K30" i="1"/>
  <c r="I30" i="1"/>
  <c r="O29" i="1"/>
  <c r="N29" i="1"/>
  <c r="M29" i="1"/>
  <c r="L29" i="1"/>
  <c r="K29" i="1"/>
  <c r="I29" i="1"/>
  <c r="O28" i="1"/>
  <c r="N28" i="1"/>
  <c r="M28" i="1"/>
  <c r="L28" i="1"/>
  <c r="K28" i="1"/>
  <c r="I28" i="1"/>
  <c r="O27" i="1"/>
  <c r="N27" i="1"/>
  <c r="M27" i="1"/>
  <c r="L27" i="1"/>
  <c r="K27" i="1"/>
  <c r="I27" i="1"/>
  <c r="O26" i="1"/>
  <c r="N26" i="1"/>
  <c r="M26" i="1"/>
  <c r="L26" i="1"/>
  <c r="K26" i="1"/>
  <c r="I26" i="1"/>
  <c r="O25" i="1"/>
  <c r="N25" i="1"/>
  <c r="M25" i="1"/>
  <c r="L25" i="1"/>
  <c r="K25" i="1"/>
  <c r="I25" i="1"/>
  <c r="H25" i="1"/>
  <c r="G25" i="1"/>
  <c r="F25" i="1"/>
  <c r="E25" i="1"/>
  <c r="D25" i="1"/>
  <c r="Q24" i="1"/>
  <c r="O24" i="1"/>
  <c r="N24" i="1"/>
  <c r="M24" i="1"/>
  <c r="L24" i="1"/>
  <c r="K24" i="1"/>
  <c r="I24" i="1"/>
  <c r="O23" i="1"/>
  <c r="N23" i="1"/>
  <c r="M23" i="1"/>
  <c r="L23" i="1"/>
  <c r="K23" i="1"/>
  <c r="I23" i="1"/>
  <c r="H23" i="1"/>
  <c r="G23" i="1"/>
  <c r="F23" i="1"/>
  <c r="E23" i="1"/>
  <c r="D23" i="1"/>
  <c r="O22" i="1"/>
  <c r="N22" i="1"/>
  <c r="M22" i="1"/>
  <c r="L22" i="1"/>
  <c r="K22" i="1"/>
  <c r="I22" i="1"/>
  <c r="H22" i="1"/>
  <c r="G22" i="1"/>
  <c r="F22" i="1"/>
  <c r="E22" i="1"/>
  <c r="D22" i="1"/>
  <c r="O21" i="1"/>
  <c r="N21" i="1"/>
  <c r="M21" i="1"/>
  <c r="L21" i="1"/>
  <c r="K21" i="1"/>
  <c r="I21" i="1"/>
  <c r="H21" i="1"/>
  <c r="G21" i="1"/>
  <c r="F21" i="1"/>
  <c r="E21" i="1"/>
  <c r="D21" i="1"/>
  <c r="O20" i="1"/>
  <c r="N20" i="1"/>
  <c r="M20" i="1"/>
  <c r="L20" i="1"/>
  <c r="K20" i="1"/>
  <c r="I20" i="1"/>
  <c r="H20" i="1"/>
  <c r="G20" i="1"/>
  <c r="F20" i="1"/>
  <c r="E20" i="1"/>
  <c r="D20" i="1"/>
  <c r="O19" i="1"/>
  <c r="N19" i="1"/>
  <c r="M19" i="1"/>
  <c r="L19" i="1"/>
  <c r="K19" i="1"/>
  <c r="I19" i="1"/>
  <c r="H19" i="1"/>
  <c r="G19" i="1"/>
  <c r="F19" i="1"/>
  <c r="E19" i="1"/>
  <c r="D19" i="1"/>
  <c r="O18" i="1"/>
  <c r="N18" i="1"/>
  <c r="M18" i="1"/>
  <c r="L18" i="1"/>
  <c r="K18" i="1"/>
  <c r="I18" i="1"/>
  <c r="H18" i="1"/>
  <c r="G18" i="1"/>
  <c r="F18" i="1"/>
  <c r="E18" i="1"/>
  <c r="D18" i="1"/>
  <c r="O17" i="1"/>
  <c r="N17" i="1"/>
  <c r="M17" i="1"/>
  <c r="L17" i="1"/>
  <c r="K17" i="1"/>
  <c r="I17" i="1"/>
  <c r="H17" i="1"/>
  <c r="G17" i="1"/>
  <c r="F17" i="1"/>
  <c r="E17" i="1"/>
  <c r="D17" i="1"/>
  <c r="O16" i="1"/>
  <c r="N16" i="1"/>
  <c r="M16" i="1"/>
  <c r="L16" i="1"/>
  <c r="K16" i="1"/>
  <c r="I16" i="1"/>
  <c r="H16" i="1"/>
  <c r="G16" i="1"/>
  <c r="F16" i="1"/>
  <c r="E16" i="1"/>
  <c r="D16" i="1"/>
  <c r="O15" i="1"/>
  <c r="N15" i="1"/>
  <c r="M15" i="1"/>
  <c r="L15" i="1"/>
  <c r="K15" i="1"/>
  <c r="I15" i="1"/>
  <c r="H15" i="1"/>
  <c r="G15" i="1"/>
  <c r="F15" i="1"/>
  <c r="E15" i="1"/>
  <c r="D15" i="1"/>
  <c r="O14" i="1"/>
  <c r="N14" i="1"/>
  <c r="M14" i="1"/>
  <c r="L14" i="1"/>
  <c r="K14" i="1"/>
  <c r="I14" i="1"/>
  <c r="O13" i="1"/>
  <c r="N13" i="1"/>
  <c r="M13" i="1"/>
  <c r="L13" i="1"/>
  <c r="K13" i="1"/>
  <c r="I13" i="1"/>
  <c r="O12" i="1"/>
  <c r="N12" i="1"/>
  <c r="M12" i="1"/>
  <c r="L12" i="1"/>
  <c r="K12" i="1"/>
  <c r="I12" i="1"/>
  <c r="O11" i="1"/>
  <c r="N11" i="1"/>
  <c r="M11" i="1"/>
  <c r="L11" i="1"/>
  <c r="K11" i="1"/>
  <c r="I11" i="1"/>
  <c r="C11" i="1"/>
  <c r="O10" i="1"/>
  <c r="N10" i="1"/>
  <c r="M10" i="1"/>
  <c r="L10" i="1"/>
  <c r="K10" i="1"/>
  <c r="I10" i="1"/>
  <c r="O9" i="1"/>
  <c r="N9" i="1"/>
  <c r="M9" i="1"/>
  <c r="L9" i="1"/>
  <c r="K9" i="1"/>
  <c r="I9" i="1"/>
  <c r="O8" i="1"/>
  <c r="N8" i="1"/>
  <c r="M8" i="1"/>
  <c r="L8" i="1"/>
  <c r="K8" i="1"/>
  <c r="I8" i="1"/>
  <c r="O7" i="1"/>
  <c r="N7" i="1"/>
  <c r="M7" i="1"/>
  <c r="L7" i="1"/>
  <c r="K7" i="1"/>
  <c r="I7" i="1"/>
  <c r="O6" i="1"/>
  <c r="N6" i="1"/>
  <c r="M6" i="1"/>
  <c r="L6" i="1"/>
  <c r="K6" i="1"/>
  <c r="I6" i="1"/>
  <c r="H6" i="1"/>
  <c r="G6" i="1"/>
  <c r="F6" i="1"/>
  <c r="E6" i="1"/>
  <c r="D6" i="1"/>
  <c r="O5" i="1"/>
  <c r="N5" i="1"/>
  <c r="M5" i="1"/>
  <c r="L5" i="1"/>
  <c r="K5" i="1"/>
  <c r="I5" i="1"/>
  <c r="H5" i="1"/>
  <c r="G5" i="1"/>
  <c r="F5" i="1"/>
  <c r="E5" i="1"/>
  <c r="D5" i="1"/>
  <c r="N4" i="1"/>
  <c r="M4" i="1"/>
  <c r="L4" i="1"/>
  <c r="K4" i="1"/>
  <c r="Q3" i="1"/>
  <c r="J3" i="1"/>
  <c r="C3" i="1"/>
</calcChain>
</file>

<file path=xl/comments1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comments2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comments3.xml><?xml version="1.0" encoding="utf-8"?>
<comments xmlns="http://schemas.openxmlformats.org/spreadsheetml/2006/main">
  <authors>
    <author>Peter Ferretto</author>
  </authors>
  <commentList>
    <comment ref="C21" authorId="0" shapeId="0">
      <text>
        <r>
          <rPr>
            <sz val="11"/>
            <color indexed="81"/>
            <rFont val="Tahoma"/>
            <family val="2"/>
          </rPr>
          <t>Positive MOS estimates indicate MOS increase whereas negative MOS estimates indicate MOS decrease. The minimum value in Table 3 represents the ‘maximum’ MOS decrease value.</t>
        </r>
      </text>
    </comment>
  </commentList>
</comments>
</file>

<file path=xl/sharedStrings.xml><?xml version="1.0" encoding="utf-8"?>
<sst xmlns="http://schemas.openxmlformats.org/spreadsheetml/2006/main" count="63" uniqueCount="15">
  <si>
    <t>Sydney MSP</t>
  </si>
  <si>
    <t>Sydney EGP</t>
  </si>
  <si>
    <t>Adelaide MAP</t>
  </si>
  <si>
    <t>Adelaide SEAGas</t>
  </si>
  <si>
    <t>Brisbane RBP</t>
  </si>
  <si>
    <t>No of days</t>
  </si>
  <si>
    <t>MOS increase</t>
  </si>
  <si>
    <t>MOS decrease</t>
  </si>
  <si>
    <t>Summary statistics GJ/d</t>
  </si>
  <si>
    <t>Maximum</t>
  </si>
  <si>
    <t>Minimum</t>
  </si>
  <si>
    <t>Mean</t>
  </si>
  <si>
    <t>Std deviation</t>
  </si>
  <si>
    <t>% days positive</t>
  </si>
  <si>
    <t>% days 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</si>
</sst>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56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9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56"/>
      <name val="Arial"/>
      <family val="2"/>
    </font>
    <font>
      <b/>
      <sz val="9"/>
      <color indexed="9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sz val="11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/>
      <diagonal/>
    </border>
    <border>
      <left style="thin">
        <color indexed="56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Alignment="1"/>
    <xf numFmtId="0" fontId="5" fillId="0" borderId="0" xfId="0" applyFont="1"/>
    <xf numFmtId="0" fontId="2" fillId="0" borderId="0" xfId="0" applyFont="1" applyAlignment="1">
      <alignment wrapText="1"/>
    </xf>
    <xf numFmtId="2" fontId="6" fillId="2" borderId="0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 wrapText="1"/>
    </xf>
    <xf numFmtId="2" fontId="6" fillId="2" borderId="3" xfId="0" applyNumberFormat="1" applyFont="1" applyFill="1" applyBorder="1" applyAlignment="1">
      <alignment horizontal="center" wrapText="1"/>
    </xf>
    <xf numFmtId="0" fontId="7" fillId="3" borderId="4" xfId="0" applyFont="1" applyFill="1" applyBorder="1"/>
    <xf numFmtId="3" fontId="8" fillId="3" borderId="4" xfId="0" applyNumberFormat="1" applyFont="1" applyFill="1" applyBorder="1"/>
    <xf numFmtId="3" fontId="9" fillId="3" borderId="5" xfId="1" applyNumberFormat="1" applyFont="1" applyFill="1" applyBorder="1" applyAlignment="1">
      <alignment horizontal="center"/>
    </xf>
    <xf numFmtId="3" fontId="9" fillId="3" borderId="6" xfId="1" applyNumberFormat="1" applyFont="1" applyFill="1" applyBorder="1"/>
    <xf numFmtId="3" fontId="9" fillId="3" borderId="0" xfId="1" applyNumberFormat="1" applyFont="1" applyFill="1" applyBorder="1"/>
    <xf numFmtId="3" fontId="9" fillId="3" borderId="7" xfId="1" applyNumberFormat="1" applyFont="1" applyFill="1" applyBorder="1"/>
    <xf numFmtId="164" fontId="2" fillId="0" borderId="0" xfId="0" applyNumberFormat="1" applyFont="1"/>
    <xf numFmtId="0" fontId="2" fillId="0" borderId="0" xfId="0" quotePrefix="1" applyFont="1"/>
    <xf numFmtId="0" fontId="2" fillId="0" borderId="0" xfId="0" applyFont="1" applyFill="1"/>
    <xf numFmtId="3" fontId="9" fillId="3" borderId="8" xfId="1" applyNumberFormat="1" applyFont="1" applyFill="1" applyBorder="1" applyAlignment="1">
      <alignment horizontal="center"/>
    </xf>
    <xf numFmtId="3" fontId="9" fillId="3" borderId="9" xfId="1" applyNumberFormat="1" applyFont="1" applyFill="1" applyBorder="1"/>
    <xf numFmtId="164" fontId="2" fillId="0" borderId="0" xfId="0" applyNumberFormat="1" applyFont="1" applyBorder="1"/>
    <xf numFmtId="0" fontId="2" fillId="0" borderId="0" xfId="0" applyFont="1" applyBorder="1" applyAlignment="1">
      <alignment wrapText="1"/>
    </xf>
    <xf numFmtId="164" fontId="10" fillId="2" borderId="10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164" fontId="9" fillId="4" borderId="11" xfId="0" applyNumberFormat="1" applyFont="1" applyFill="1" applyBorder="1"/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164" fontId="9" fillId="3" borderId="15" xfId="0" applyNumberFormat="1" applyFont="1" applyFill="1" applyBorder="1" applyAlignment="1">
      <alignment horizontal="center"/>
    </xf>
    <xf numFmtId="165" fontId="2" fillId="0" borderId="0" xfId="2" applyNumberFormat="1" applyFont="1" applyBorder="1"/>
    <xf numFmtId="9" fontId="9" fillId="3" borderId="16" xfId="0" applyNumberFormat="1" applyFont="1" applyFill="1" applyBorder="1" applyAlignment="1">
      <alignment horizontal="center"/>
    </xf>
    <xf numFmtId="9" fontId="9" fillId="3" borderId="16" xfId="2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/>
    </xf>
    <xf numFmtId="0" fontId="11" fillId="3" borderId="5" xfId="0" applyFont="1" applyFill="1" applyBorder="1"/>
    <xf numFmtId="3" fontId="9" fillId="3" borderId="17" xfId="1" applyNumberFormat="1" applyFont="1" applyFill="1" applyBorder="1"/>
    <xf numFmtId="0" fontId="11" fillId="3" borderId="18" xfId="0" applyFont="1" applyFill="1" applyBorder="1"/>
    <xf numFmtId="3" fontId="9" fillId="3" borderId="19" xfId="1" applyNumberFormat="1" applyFont="1" applyFill="1" applyBorder="1"/>
    <xf numFmtId="3" fontId="9" fillId="3" borderId="20" xfId="1" applyNumberFormat="1" applyFont="1" applyFill="1" applyBorder="1"/>
    <xf numFmtId="164" fontId="2" fillId="0" borderId="0" xfId="0" applyNumberFormat="1" applyFont="1" applyBorder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164" fontId="9" fillId="3" borderId="8" xfId="0" applyNumberFormat="1" applyFont="1" applyFill="1" applyBorder="1"/>
    <xf numFmtId="9" fontId="9" fillId="3" borderId="17" xfId="2" applyFont="1" applyFill="1" applyBorder="1"/>
    <xf numFmtId="9" fontId="9" fillId="3" borderId="7" xfId="2" applyFont="1" applyFill="1" applyBorder="1"/>
    <xf numFmtId="164" fontId="9" fillId="3" borderId="18" xfId="0" applyNumberFormat="1" applyFont="1" applyFill="1" applyBorder="1"/>
    <xf numFmtId="9" fontId="9" fillId="3" borderId="19" xfId="2" applyFont="1" applyFill="1" applyBorder="1"/>
    <xf numFmtId="9" fontId="9" fillId="3" borderId="20" xfId="2" applyFont="1" applyFill="1" applyBorder="1"/>
    <xf numFmtId="0" fontId="2" fillId="0" borderId="0" xfId="0" applyFont="1" applyBorder="1"/>
    <xf numFmtId="0" fontId="2" fillId="5" borderId="0" xfId="0" applyFont="1" applyFill="1"/>
    <xf numFmtId="3" fontId="9" fillId="3" borderId="8" xfId="1" applyNumberFormat="1" applyFont="1" applyFill="1" applyBorder="1" applyAlignment="1">
      <alignment horizontal="center" vertical="center"/>
    </xf>
    <xf numFmtId="3" fontId="9" fillId="3" borderId="18" xfId="1" applyNumberFormat="1" applyFont="1" applyFill="1" applyBorder="1" applyAlignment="1">
      <alignment horizontal="center" vertical="center"/>
    </xf>
    <xf numFmtId="3" fontId="9" fillId="3" borderId="21" xfId="1" applyNumberFormat="1" applyFont="1" applyFill="1" applyBorder="1"/>
    <xf numFmtId="1" fontId="2" fillId="0" borderId="0" xfId="0" applyNumberFormat="1" applyFont="1" applyBorder="1"/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9" fontId="2" fillId="0" borderId="0" xfId="2" applyFont="1" applyFill="1" applyBorder="1"/>
    <xf numFmtId="9" fontId="2" fillId="0" borderId="0" xfId="0" applyNumberFormat="1" applyFont="1"/>
    <xf numFmtId="164" fontId="9" fillId="3" borderId="22" xfId="0" applyNumberFormat="1" applyFont="1" applyFill="1" applyBorder="1" applyAlignment="1">
      <alignment horizontal="center"/>
    </xf>
    <xf numFmtId="3" fontId="9" fillId="3" borderId="23" xfId="1" applyNumberFormat="1" applyFont="1" applyFill="1" applyBorder="1"/>
    <xf numFmtId="9" fontId="9" fillId="3" borderId="24" xfId="0" applyNumberFormat="1" applyFont="1" applyFill="1" applyBorder="1" applyAlignment="1">
      <alignment horizontal="center"/>
    </xf>
    <xf numFmtId="9" fontId="9" fillId="3" borderId="24" xfId="2" applyFont="1" applyFill="1" applyBorder="1" applyAlignment="1">
      <alignment horizontal="center"/>
    </xf>
    <xf numFmtId="164" fontId="9" fillId="3" borderId="25" xfId="0" applyNumberFormat="1" applyFont="1" applyFill="1" applyBorder="1" applyAlignment="1">
      <alignment horizontal="center"/>
    </xf>
    <xf numFmtId="0" fontId="11" fillId="3" borderId="6" xfId="0" applyFont="1" applyFill="1" applyBorder="1"/>
    <xf numFmtId="164" fontId="9" fillId="3" borderId="23" xfId="0" applyNumberFormat="1" applyFont="1" applyFill="1" applyBorder="1"/>
    <xf numFmtId="9" fontId="9" fillId="3" borderId="23" xfId="2" quotePrefix="1" applyFont="1" applyFill="1" applyBorder="1"/>
    <xf numFmtId="9" fontId="9" fillId="3" borderId="17" xfId="2" quotePrefix="1" applyFont="1" applyFill="1" applyBorder="1"/>
    <xf numFmtId="9" fontId="9" fillId="3" borderId="7" xfId="2" quotePrefix="1" applyFont="1" applyFill="1" applyBorder="1"/>
    <xf numFmtId="164" fontId="9" fillId="3" borderId="21" xfId="0" applyNumberFormat="1" applyFont="1" applyFill="1" applyBorder="1"/>
    <xf numFmtId="9" fontId="9" fillId="3" borderId="21" xfId="2" quotePrefix="1" applyFont="1" applyFill="1" applyBorder="1"/>
    <xf numFmtId="9" fontId="9" fillId="3" borderId="19" xfId="2" quotePrefix="1" applyFont="1" applyFill="1" applyBorder="1"/>
    <xf numFmtId="9" fontId="9" fillId="3" borderId="20" xfId="2" quotePrefix="1" applyFont="1" applyFill="1" applyBorder="1"/>
    <xf numFmtId="3" fontId="9" fillId="3" borderId="18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[1]Period_1!$Y$3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[1]Period_1!$Z$3:$AD$3</c:f>
              <c:numCache>
                <c:formatCode>#,##0</c:formatCode>
                <c:ptCount val="5"/>
                <c:pt idx="0">
                  <c:v>-9349.5</c:v>
                </c:pt>
                <c:pt idx="1">
                  <c:v>-98.65478250000001</c:v>
                </c:pt>
                <c:pt idx="2">
                  <c:v>-476.25</c:v>
                </c:pt>
                <c:pt idx="3">
                  <c:v>-2173.75</c:v>
                </c:pt>
                <c:pt idx="4">
                  <c:v>-2369.5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[1]Period_1!$Y$4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[1]Period_1!$Z$4:$AD$4</c:f>
              <c:numCache>
                <c:formatCode>#,##0</c:formatCode>
                <c:ptCount val="5"/>
                <c:pt idx="0">
                  <c:v>-17852.399999999998</c:v>
                </c:pt>
                <c:pt idx="1">
                  <c:v>-726.719516</c:v>
                </c:pt>
                <c:pt idx="2">
                  <c:v>-3729.7999999999997</c:v>
                </c:pt>
                <c:pt idx="3">
                  <c:v>-8069.5</c:v>
                </c:pt>
                <c:pt idx="4">
                  <c:v>-4917.5499999999993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[1]Period_1!$Y$5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[1]Period_1!$Z$5:$AD$5</c:f>
              <c:numCache>
                <c:formatCode>#,##0</c:formatCode>
                <c:ptCount val="5"/>
                <c:pt idx="0">
                  <c:v>-34633</c:v>
                </c:pt>
                <c:pt idx="1">
                  <c:v>-2723.4848299999999</c:v>
                </c:pt>
                <c:pt idx="2">
                  <c:v>-7023</c:v>
                </c:pt>
                <c:pt idx="3">
                  <c:v>-21049</c:v>
                </c:pt>
                <c:pt idx="4">
                  <c:v>-12474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[1]Period_1!$Y$6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[1]Period_1!$Z$6:$AD$6</c:f>
              <c:numCache>
                <c:formatCode>#,##0</c:formatCode>
                <c:ptCount val="5"/>
                <c:pt idx="0">
                  <c:v>-3333.2666666666669</c:v>
                </c:pt>
                <c:pt idx="1">
                  <c:v>2033.8913963333341</c:v>
                </c:pt>
                <c:pt idx="2">
                  <c:v>3127.3666666666668</c:v>
                </c:pt>
                <c:pt idx="3">
                  <c:v>-2088.7333333333331</c:v>
                </c:pt>
                <c:pt idx="4">
                  <c:v>-408.56666666666666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[1]Period_1!$Y$7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[1]Period_1!$Z$7:$AD$7</c:f>
              <c:numCache>
                <c:formatCode>#,##0</c:formatCode>
                <c:ptCount val="5"/>
                <c:pt idx="0">
                  <c:v>-2722.5</c:v>
                </c:pt>
                <c:pt idx="1">
                  <c:v>1912.8884249999999</c:v>
                </c:pt>
                <c:pt idx="2">
                  <c:v>2467.5</c:v>
                </c:pt>
                <c:pt idx="3">
                  <c:v>-0.5</c:v>
                </c:pt>
                <c:pt idx="4">
                  <c:v>-303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[1]Period_1!$Y$8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[1]Period_1!$Z$8:$AD$8</c:f>
              <c:numCache>
                <c:formatCode>#,##0</c:formatCode>
                <c:ptCount val="5"/>
                <c:pt idx="0">
                  <c:v>23466</c:v>
                </c:pt>
                <c:pt idx="1">
                  <c:v>7712.0197799999996</c:v>
                </c:pt>
                <c:pt idx="2">
                  <c:v>19734</c:v>
                </c:pt>
                <c:pt idx="3">
                  <c:v>147</c:v>
                </c:pt>
                <c:pt idx="4">
                  <c:v>7278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[1]Period_1!$Y$9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[1]Period_1!$Z$9:$AD$9</c:f>
              <c:numCache>
                <c:formatCode>#,##0</c:formatCode>
                <c:ptCount val="5"/>
                <c:pt idx="0">
                  <c:v>10999.449999999988</c:v>
                </c:pt>
                <c:pt idx="1">
                  <c:v>5656.8361004999988</c:v>
                </c:pt>
                <c:pt idx="2">
                  <c:v>10973.849999999995</c:v>
                </c:pt>
                <c:pt idx="3">
                  <c:v>106.79999999999995</c:v>
                </c:pt>
                <c:pt idx="4">
                  <c:v>4230.4999999999973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[1]Period_1!$Y$10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[1]Period_1!$Z$2:$AD$2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[1]Period_1!$Z$10:$AD$10</c:f>
              <c:numCache>
                <c:formatCode>#,##0</c:formatCode>
                <c:ptCount val="5"/>
                <c:pt idx="0">
                  <c:v>3056.25</c:v>
                </c:pt>
                <c:pt idx="1">
                  <c:v>3824.2709999999997</c:v>
                </c:pt>
                <c:pt idx="2">
                  <c:v>6257</c:v>
                </c:pt>
                <c:pt idx="3">
                  <c:v>33.25</c:v>
                </c:pt>
                <c:pt idx="4">
                  <c:v>1831.75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75221808"/>
        <c:axId val="875222200"/>
      </c:lineChart>
      <c:catAx>
        <c:axId val="87522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222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52222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221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'JUN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'JUN Published MOS Estimates'!$K$5:$K$35</c:f>
              <c:numCache>
                <c:formatCode>#,##0</c:formatCode>
                <c:ptCount val="31"/>
                <c:pt idx="0">
                  <c:v>23466</c:v>
                </c:pt>
                <c:pt idx="1">
                  <c:v>12808</c:v>
                </c:pt>
                <c:pt idx="2">
                  <c:v>8789</c:v>
                </c:pt>
                <c:pt idx="3">
                  <c:v>6916</c:v>
                </c:pt>
                <c:pt idx="4">
                  <c:v>6491</c:v>
                </c:pt>
                <c:pt idx="5">
                  <c:v>5316</c:v>
                </c:pt>
                <c:pt idx="6">
                  <c:v>4646</c:v>
                </c:pt>
                <c:pt idx="7">
                  <c:v>3260</c:v>
                </c:pt>
                <c:pt idx="8">
                  <c:v>2445</c:v>
                </c:pt>
                <c:pt idx="9">
                  <c:v>2084</c:v>
                </c:pt>
                <c:pt idx="10">
                  <c:v>1500</c:v>
                </c:pt>
                <c:pt idx="11">
                  <c:v>-345</c:v>
                </c:pt>
                <c:pt idx="12">
                  <c:v>-1040</c:v>
                </c:pt>
                <c:pt idx="13">
                  <c:v>-1654</c:v>
                </c:pt>
                <c:pt idx="14">
                  <c:v>-2561</c:v>
                </c:pt>
                <c:pt idx="15">
                  <c:v>-2884</c:v>
                </c:pt>
                <c:pt idx="16">
                  <c:v>-3953</c:v>
                </c:pt>
                <c:pt idx="17">
                  <c:v>-5067</c:v>
                </c:pt>
                <c:pt idx="18">
                  <c:v>-6404</c:v>
                </c:pt>
                <c:pt idx="19">
                  <c:v>-7331</c:v>
                </c:pt>
                <c:pt idx="20">
                  <c:v>-8071</c:v>
                </c:pt>
                <c:pt idx="21">
                  <c:v>-8739</c:v>
                </c:pt>
                <c:pt idx="22">
                  <c:v>-9553</c:v>
                </c:pt>
                <c:pt idx="23">
                  <c:v>-11140</c:v>
                </c:pt>
                <c:pt idx="24">
                  <c:v>-11972</c:v>
                </c:pt>
                <c:pt idx="25">
                  <c:v>-12831</c:v>
                </c:pt>
                <c:pt idx="26">
                  <c:v>-14233</c:v>
                </c:pt>
                <c:pt idx="27">
                  <c:v>-15670</c:v>
                </c:pt>
                <c:pt idx="28">
                  <c:v>-19638</c:v>
                </c:pt>
                <c:pt idx="29">
                  <c:v>-34633</c:v>
                </c:pt>
                <c:pt idx="30">
                  <c:v>#N/A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'JUN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'JUN Published MOS Estimates'!$L$5:$L$35</c:f>
              <c:numCache>
                <c:formatCode>#,##0</c:formatCode>
                <c:ptCount val="31"/>
                <c:pt idx="0">
                  <c:v>7712.0197799999996</c:v>
                </c:pt>
                <c:pt idx="1">
                  <c:v>5874.8625000000002</c:v>
                </c:pt>
                <c:pt idx="2">
                  <c:v>5390.3593899999996</c:v>
                </c:pt>
                <c:pt idx="3">
                  <c:v>4909.1489300000003</c:v>
                </c:pt>
                <c:pt idx="4">
                  <c:v>4804.67292</c:v>
                </c:pt>
                <c:pt idx="5">
                  <c:v>4626.8115699999998</c:v>
                </c:pt>
                <c:pt idx="6">
                  <c:v>4362.9971599999999</c:v>
                </c:pt>
                <c:pt idx="7">
                  <c:v>3891.3501799999999</c:v>
                </c:pt>
                <c:pt idx="8">
                  <c:v>3623.0334600000001</c:v>
                </c:pt>
                <c:pt idx="9">
                  <c:v>3373.8203100000001</c:v>
                </c:pt>
                <c:pt idx="10">
                  <c:v>3031.0576299999998</c:v>
                </c:pt>
                <c:pt idx="11">
                  <c:v>2886.3642599999998</c:v>
                </c:pt>
                <c:pt idx="12">
                  <c:v>2666.0024400000002</c:v>
                </c:pt>
                <c:pt idx="13">
                  <c:v>2406.9272500000002</c:v>
                </c:pt>
                <c:pt idx="14">
                  <c:v>2088.5913099999998</c:v>
                </c:pt>
                <c:pt idx="15">
                  <c:v>1737.1855399999999</c:v>
                </c:pt>
                <c:pt idx="16">
                  <c:v>1329.65625</c:v>
                </c:pt>
                <c:pt idx="17">
                  <c:v>903.18697999999995</c:v>
                </c:pt>
                <c:pt idx="18">
                  <c:v>721.21875999999997</c:v>
                </c:pt>
                <c:pt idx="19">
                  <c:v>292.97654999999997</c:v>
                </c:pt>
                <c:pt idx="20">
                  <c:v>-6.9907000000000004</c:v>
                </c:pt>
                <c:pt idx="21">
                  <c:v>-60.889650000000003</c:v>
                </c:pt>
                <c:pt idx="22">
                  <c:v>-111.24316</c:v>
                </c:pt>
                <c:pt idx="23">
                  <c:v>-157.28125</c:v>
                </c:pt>
                <c:pt idx="24">
                  <c:v>-275.66014999999999</c:v>
                </c:pt>
                <c:pt idx="25">
                  <c:v>-373.49416000000002</c:v>
                </c:pt>
                <c:pt idx="26">
                  <c:v>-473.88621999999998</c:v>
                </c:pt>
                <c:pt idx="27">
                  <c:v>-611.94622000000004</c:v>
                </c:pt>
                <c:pt idx="28">
                  <c:v>-820.62494000000004</c:v>
                </c:pt>
                <c:pt idx="29">
                  <c:v>-2723.4848299999999</c:v>
                </c:pt>
                <c:pt idx="30">
                  <c:v>#N/A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'JUN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'JUN Published MOS Estimates'!$M$5:$M$35</c:f>
              <c:numCache>
                <c:formatCode>#,##0</c:formatCode>
                <c:ptCount val="31"/>
                <c:pt idx="0">
                  <c:v>19734</c:v>
                </c:pt>
                <c:pt idx="1">
                  <c:v>11742</c:v>
                </c:pt>
                <c:pt idx="2">
                  <c:v>10035</c:v>
                </c:pt>
                <c:pt idx="3">
                  <c:v>8915</c:v>
                </c:pt>
                <c:pt idx="4">
                  <c:v>8431</c:v>
                </c:pt>
                <c:pt idx="5">
                  <c:v>7785</c:v>
                </c:pt>
                <c:pt idx="6">
                  <c:v>6960</c:v>
                </c:pt>
                <c:pt idx="7">
                  <c:v>6358</c:v>
                </c:pt>
                <c:pt idx="8">
                  <c:v>5954</c:v>
                </c:pt>
                <c:pt idx="9">
                  <c:v>5401</c:v>
                </c:pt>
                <c:pt idx="10">
                  <c:v>4985</c:v>
                </c:pt>
                <c:pt idx="11">
                  <c:v>4400</c:v>
                </c:pt>
                <c:pt idx="12">
                  <c:v>3787</c:v>
                </c:pt>
                <c:pt idx="13">
                  <c:v>3422</c:v>
                </c:pt>
                <c:pt idx="14">
                  <c:v>2816</c:v>
                </c:pt>
                <c:pt idx="15">
                  <c:v>2119</c:v>
                </c:pt>
                <c:pt idx="16">
                  <c:v>1622</c:v>
                </c:pt>
                <c:pt idx="17">
                  <c:v>1214</c:v>
                </c:pt>
                <c:pt idx="18">
                  <c:v>930</c:v>
                </c:pt>
                <c:pt idx="19">
                  <c:v>640</c:v>
                </c:pt>
                <c:pt idx="20">
                  <c:v>250</c:v>
                </c:pt>
                <c:pt idx="21">
                  <c:v>-171</c:v>
                </c:pt>
                <c:pt idx="22">
                  <c:v>-578</c:v>
                </c:pt>
                <c:pt idx="23">
                  <c:v>-1166</c:v>
                </c:pt>
                <c:pt idx="24">
                  <c:v>-1826</c:v>
                </c:pt>
                <c:pt idx="25">
                  <c:v>-2534</c:v>
                </c:pt>
                <c:pt idx="26">
                  <c:v>-3001</c:v>
                </c:pt>
                <c:pt idx="27">
                  <c:v>-3292</c:v>
                </c:pt>
                <c:pt idx="28">
                  <c:v>-4088</c:v>
                </c:pt>
                <c:pt idx="29">
                  <c:v>-7023</c:v>
                </c:pt>
                <c:pt idx="30">
                  <c:v>#N/A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'JUN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'JUN Published MOS Estimates'!$N$5:$N$35</c:f>
              <c:numCache>
                <c:formatCode>#,##0</c:formatCode>
                <c:ptCount val="31"/>
                <c:pt idx="0">
                  <c:v>147</c:v>
                </c:pt>
                <c:pt idx="1">
                  <c:v>114</c:v>
                </c:pt>
                <c:pt idx="2">
                  <c:v>98</c:v>
                </c:pt>
                <c:pt idx="3">
                  <c:v>85</c:v>
                </c:pt>
                <c:pt idx="4">
                  <c:v>57</c:v>
                </c:pt>
                <c:pt idx="5">
                  <c:v>47</c:v>
                </c:pt>
                <c:pt idx="6">
                  <c:v>42</c:v>
                </c:pt>
                <c:pt idx="7">
                  <c:v>35</c:v>
                </c:pt>
                <c:pt idx="8">
                  <c:v>28</c:v>
                </c:pt>
                <c:pt idx="9">
                  <c:v>25</c:v>
                </c:pt>
                <c:pt idx="10">
                  <c:v>21</c:v>
                </c:pt>
                <c:pt idx="11">
                  <c:v>16</c:v>
                </c:pt>
                <c:pt idx="12">
                  <c:v>9</c:v>
                </c:pt>
                <c:pt idx="13">
                  <c:v>5</c:v>
                </c:pt>
                <c:pt idx="14">
                  <c:v>1</c:v>
                </c:pt>
                <c:pt idx="15">
                  <c:v>-2</c:v>
                </c:pt>
                <c:pt idx="16">
                  <c:v>-9</c:v>
                </c:pt>
                <c:pt idx="17">
                  <c:v>-130</c:v>
                </c:pt>
                <c:pt idx="18">
                  <c:v>-212</c:v>
                </c:pt>
                <c:pt idx="19">
                  <c:v>-390</c:v>
                </c:pt>
                <c:pt idx="20">
                  <c:v>-911</c:v>
                </c:pt>
                <c:pt idx="21">
                  <c:v>-1651</c:v>
                </c:pt>
                <c:pt idx="22">
                  <c:v>-2348</c:v>
                </c:pt>
                <c:pt idx="23">
                  <c:v>-3803</c:v>
                </c:pt>
                <c:pt idx="24">
                  <c:v>-4563</c:v>
                </c:pt>
                <c:pt idx="25">
                  <c:v>-5816</c:v>
                </c:pt>
                <c:pt idx="26">
                  <c:v>-6464</c:v>
                </c:pt>
                <c:pt idx="27">
                  <c:v>-7547</c:v>
                </c:pt>
                <c:pt idx="28">
                  <c:v>-8497</c:v>
                </c:pt>
                <c:pt idx="29">
                  <c:v>-21049</c:v>
                </c:pt>
                <c:pt idx="30">
                  <c:v>#N/A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'JUN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'JUN Published MOS Estimates'!$O$5:$O$35</c:f>
              <c:numCache>
                <c:formatCode>#,##0</c:formatCode>
                <c:ptCount val="31"/>
                <c:pt idx="0">
                  <c:v>7278</c:v>
                </c:pt>
                <c:pt idx="1">
                  <c:v>4649</c:v>
                </c:pt>
                <c:pt idx="2">
                  <c:v>3719</c:v>
                </c:pt>
                <c:pt idx="3">
                  <c:v>3065</c:v>
                </c:pt>
                <c:pt idx="4">
                  <c:v>2917</c:v>
                </c:pt>
                <c:pt idx="5">
                  <c:v>2407</c:v>
                </c:pt>
                <c:pt idx="6">
                  <c:v>2011</c:v>
                </c:pt>
                <c:pt idx="7">
                  <c:v>1931</c:v>
                </c:pt>
                <c:pt idx="8">
                  <c:v>1534</c:v>
                </c:pt>
                <c:pt idx="9">
                  <c:v>1375</c:v>
                </c:pt>
                <c:pt idx="10">
                  <c:v>1285</c:v>
                </c:pt>
                <c:pt idx="11">
                  <c:v>1164</c:v>
                </c:pt>
                <c:pt idx="12">
                  <c:v>556</c:v>
                </c:pt>
                <c:pt idx="13">
                  <c:v>291</c:v>
                </c:pt>
                <c:pt idx="14">
                  <c:v>-280</c:v>
                </c:pt>
                <c:pt idx="15">
                  <c:v>-326</c:v>
                </c:pt>
                <c:pt idx="16">
                  <c:v>-606</c:v>
                </c:pt>
                <c:pt idx="17">
                  <c:v>-827</c:v>
                </c:pt>
                <c:pt idx="18">
                  <c:v>-1067</c:v>
                </c:pt>
                <c:pt idx="19">
                  <c:v>-1600</c:v>
                </c:pt>
                <c:pt idx="20">
                  <c:v>-1989</c:v>
                </c:pt>
                <c:pt idx="21">
                  <c:v>-2179</c:v>
                </c:pt>
                <c:pt idx="22">
                  <c:v>-2433</c:v>
                </c:pt>
                <c:pt idx="23">
                  <c:v>-2584</c:v>
                </c:pt>
                <c:pt idx="24">
                  <c:v>-2966</c:v>
                </c:pt>
                <c:pt idx="25">
                  <c:v>-3475</c:v>
                </c:pt>
                <c:pt idx="26">
                  <c:v>-3922</c:v>
                </c:pt>
                <c:pt idx="27">
                  <c:v>-4235</c:v>
                </c:pt>
                <c:pt idx="28">
                  <c:v>-5476</c:v>
                </c:pt>
                <c:pt idx="29">
                  <c:v>-12474</c:v>
                </c:pt>
                <c:pt idx="3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234592"/>
        <c:axId val="565234984"/>
      </c:lineChart>
      <c:catAx>
        <c:axId val="56523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234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652349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23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[1]Period_2!$Y$3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[1]Period_2!$Z$3:$AD$3</c:f>
              <c:numCache>
                <c:formatCode>#,##0</c:formatCode>
                <c:ptCount val="5"/>
                <c:pt idx="0">
                  <c:v>-6680</c:v>
                </c:pt>
                <c:pt idx="1">
                  <c:v>-278.29003999999998</c:v>
                </c:pt>
                <c:pt idx="2">
                  <c:v>-2068.5</c:v>
                </c:pt>
                <c:pt idx="3">
                  <c:v>-1164</c:v>
                </c:pt>
                <c:pt idx="4">
                  <c:v>-1561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[1]Period_2!$Y$4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[1]Period_2!$Z$4:$AD$4</c:f>
              <c:numCache>
                <c:formatCode>#,##0</c:formatCode>
                <c:ptCount val="5"/>
                <c:pt idx="0">
                  <c:v>-16899.5</c:v>
                </c:pt>
                <c:pt idx="1">
                  <c:v>-1780.2624249999999</c:v>
                </c:pt>
                <c:pt idx="2">
                  <c:v>-4736.5</c:v>
                </c:pt>
                <c:pt idx="3">
                  <c:v>-7174.5</c:v>
                </c:pt>
                <c:pt idx="4">
                  <c:v>-4373.5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[1]Period_2!$Y$5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[1]Period_2!$Z$5:$AD$5</c:f>
              <c:numCache>
                <c:formatCode>#,##0</c:formatCode>
                <c:ptCount val="5"/>
                <c:pt idx="0">
                  <c:v>-33198</c:v>
                </c:pt>
                <c:pt idx="1">
                  <c:v>-3461.94526</c:v>
                </c:pt>
                <c:pt idx="2">
                  <c:v>-8067</c:v>
                </c:pt>
                <c:pt idx="3">
                  <c:v>-15100</c:v>
                </c:pt>
                <c:pt idx="4">
                  <c:v>-11400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[1]Period_2!$Y$6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[1]Period_2!$Z$6:$AD$6</c:f>
              <c:numCache>
                <c:formatCode>#,##0</c:formatCode>
                <c:ptCount val="5"/>
                <c:pt idx="0">
                  <c:v>-2321.2258064516127</c:v>
                </c:pt>
                <c:pt idx="1">
                  <c:v>1196.7350922580652</c:v>
                </c:pt>
                <c:pt idx="2">
                  <c:v>1298.0645161290322</c:v>
                </c:pt>
                <c:pt idx="3">
                  <c:v>-1449.3548387096773</c:v>
                </c:pt>
                <c:pt idx="4">
                  <c:v>-426.32258064516128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[1]Period_2!$Y$7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[1]Period_2!$Z$7:$AD$7</c:f>
              <c:numCache>
                <c:formatCode>#,##0</c:formatCode>
                <c:ptCount val="5"/>
                <c:pt idx="0">
                  <c:v>-1599</c:v>
                </c:pt>
                <c:pt idx="1">
                  <c:v>730.35402999999997</c:v>
                </c:pt>
                <c:pt idx="2">
                  <c:v>576</c:v>
                </c:pt>
                <c:pt idx="3">
                  <c:v>1</c:v>
                </c:pt>
                <c:pt idx="4">
                  <c:v>-306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[1]Period_2!$Y$8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[1]Period_2!$Z$8:$AD$8</c:f>
              <c:numCache>
                <c:formatCode>#,##0</c:formatCode>
                <c:ptCount val="5"/>
                <c:pt idx="0">
                  <c:v>19349</c:v>
                </c:pt>
                <c:pt idx="1">
                  <c:v>6363.00072</c:v>
                </c:pt>
                <c:pt idx="2">
                  <c:v>13929</c:v>
                </c:pt>
                <c:pt idx="3">
                  <c:v>165</c:v>
                </c:pt>
                <c:pt idx="4">
                  <c:v>6314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[1]Period_2!$Y$9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[1]Period_2!$Z$9:$AD$9</c:f>
              <c:numCache>
                <c:formatCode>#,##0</c:formatCode>
                <c:ptCount val="5"/>
                <c:pt idx="0">
                  <c:v>11653.5</c:v>
                </c:pt>
                <c:pt idx="1">
                  <c:v>5669.92976</c:v>
                </c:pt>
                <c:pt idx="2">
                  <c:v>9315</c:v>
                </c:pt>
                <c:pt idx="3">
                  <c:v>102</c:v>
                </c:pt>
                <c:pt idx="4">
                  <c:v>3787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[1]Period_2!$Y$10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[1]Period_2!$Z$2:$AD$2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[1]Period_2!$Z$10:$AD$10</c:f>
              <c:numCache>
                <c:formatCode>#,##0</c:formatCode>
                <c:ptCount val="5"/>
                <c:pt idx="0">
                  <c:v>3687</c:v>
                </c:pt>
                <c:pt idx="1">
                  <c:v>2474.0256449999997</c:v>
                </c:pt>
                <c:pt idx="2">
                  <c:v>4103.5</c:v>
                </c:pt>
                <c:pt idx="3">
                  <c:v>31.5</c:v>
                </c:pt>
                <c:pt idx="4">
                  <c:v>1168.5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60190008"/>
        <c:axId val="875335352"/>
      </c:lineChart>
      <c:catAx>
        <c:axId val="56019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33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53353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190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'JUL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'JUL Published MOS Estimates'!$K$5:$K$35</c:f>
              <c:numCache>
                <c:formatCode>#,##0</c:formatCode>
                <c:ptCount val="31"/>
                <c:pt idx="0">
                  <c:v>19349</c:v>
                </c:pt>
                <c:pt idx="1">
                  <c:v>12568</c:v>
                </c:pt>
                <c:pt idx="2">
                  <c:v>10739</c:v>
                </c:pt>
                <c:pt idx="3">
                  <c:v>7594</c:v>
                </c:pt>
                <c:pt idx="4">
                  <c:v>6009</c:v>
                </c:pt>
                <c:pt idx="5">
                  <c:v>4643</c:v>
                </c:pt>
                <c:pt idx="6">
                  <c:v>4239</c:v>
                </c:pt>
                <c:pt idx="7">
                  <c:v>3792</c:v>
                </c:pt>
                <c:pt idx="8">
                  <c:v>3582</c:v>
                </c:pt>
                <c:pt idx="9">
                  <c:v>3333</c:v>
                </c:pt>
                <c:pt idx="10">
                  <c:v>2228</c:v>
                </c:pt>
                <c:pt idx="11">
                  <c:v>1466</c:v>
                </c:pt>
                <c:pt idx="12">
                  <c:v>393</c:v>
                </c:pt>
                <c:pt idx="13">
                  <c:v>-40</c:v>
                </c:pt>
                <c:pt idx="14">
                  <c:v>-786</c:v>
                </c:pt>
                <c:pt idx="15">
                  <c:v>-1599</c:v>
                </c:pt>
                <c:pt idx="16">
                  <c:v>-2706</c:v>
                </c:pt>
                <c:pt idx="17">
                  <c:v>-3744</c:v>
                </c:pt>
                <c:pt idx="18">
                  <c:v>-4383</c:v>
                </c:pt>
                <c:pt idx="19">
                  <c:v>-4920</c:v>
                </c:pt>
                <c:pt idx="20">
                  <c:v>-5605</c:v>
                </c:pt>
                <c:pt idx="21">
                  <c:v>-6080</c:v>
                </c:pt>
                <c:pt idx="22">
                  <c:v>-6546</c:v>
                </c:pt>
                <c:pt idx="23">
                  <c:v>-6814</c:v>
                </c:pt>
                <c:pt idx="24">
                  <c:v>-7918</c:v>
                </c:pt>
                <c:pt idx="25">
                  <c:v>-9916</c:v>
                </c:pt>
                <c:pt idx="26">
                  <c:v>-11404</c:v>
                </c:pt>
                <c:pt idx="27">
                  <c:v>-12435</c:v>
                </c:pt>
                <c:pt idx="28">
                  <c:v>-16081</c:v>
                </c:pt>
                <c:pt idx="29">
                  <c:v>-17718</c:v>
                </c:pt>
                <c:pt idx="30">
                  <c:v>-33198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'JUL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'JUL Published MOS Estimates'!$L$5:$L$35</c:f>
              <c:numCache>
                <c:formatCode>#,##0</c:formatCode>
                <c:ptCount val="31"/>
                <c:pt idx="0">
                  <c:v>6363.00072</c:v>
                </c:pt>
                <c:pt idx="1">
                  <c:v>5848.2779099999998</c:v>
                </c:pt>
                <c:pt idx="2">
                  <c:v>5491.5816100000002</c:v>
                </c:pt>
                <c:pt idx="3">
                  <c:v>5217.3131199999998</c:v>
                </c:pt>
                <c:pt idx="4">
                  <c:v>4362.0162</c:v>
                </c:pt>
                <c:pt idx="5">
                  <c:v>3378.1071400000001</c:v>
                </c:pt>
                <c:pt idx="6">
                  <c:v>2803.91363</c:v>
                </c:pt>
                <c:pt idx="7">
                  <c:v>2582.94776</c:v>
                </c:pt>
                <c:pt idx="8">
                  <c:v>2365.1035299999999</c:v>
                </c:pt>
                <c:pt idx="9">
                  <c:v>2124.9668200000001</c:v>
                </c:pt>
                <c:pt idx="10">
                  <c:v>1513.5629200000001</c:v>
                </c:pt>
                <c:pt idx="11">
                  <c:v>1359.3507</c:v>
                </c:pt>
                <c:pt idx="12">
                  <c:v>1116.2343800000001</c:v>
                </c:pt>
                <c:pt idx="13">
                  <c:v>990.16075000000001</c:v>
                </c:pt>
                <c:pt idx="14">
                  <c:v>850.19529999999997</c:v>
                </c:pt>
                <c:pt idx="15">
                  <c:v>730.35402999999997</c:v>
                </c:pt>
                <c:pt idx="16">
                  <c:v>586.56604000000004</c:v>
                </c:pt>
                <c:pt idx="17">
                  <c:v>336.40649999999999</c:v>
                </c:pt>
                <c:pt idx="18">
                  <c:v>-37.84375</c:v>
                </c:pt>
                <c:pt idx="19">
                  <c:v>-95.62312</c:v>
                </c:pt>
                <c:pt idx="20">
                  <c:v>-129.3125</c:v>
                </c:pt>
                <c:pt idx="21">
                  <c:v>-167.3374</c:v>
                </c:pt>
                <c:pt idx="22">
                  <c:v>-201.75</c:v>
                </c:pt>
                <c:pt idx="23">
                  <c:v>-354.83008000000001</c:v>
                </c:pt>
                <c:pt idx="24">
                  <c:v>-457.81200000000001</c:v>
                </c:pt>
                <c:pt idx="25">
                  <c:v>-597.47819000000004</c:v>
                </c:pt>
                <c:pt idx="26">
                  <c:v>-782.44335999999998</c:v>
                </c:pt>
                <c:pt idx="27">
                  <c:v>-1074.37069</c:v>
                </c:pt>
                <c:pt idx="28">
                  <c:v>-1196.92769</c:v>
                </c:pt>
                <c:pt idx="29">
                  <c:v>-2363.5971599999998</c:v>
                </c:pt>
                <c:pt idx="30">
                  <c:v>-3461.94526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'JUL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'JUL Published MOS Estimates'!$M$5:$M$35</c:f>
              <c:numCache>
                <c:formatCode>#,##0</c:formatCode>
                <c:ptCount val="31"/>
                <c:pt idx="0">
                  <c:v>13929</c:v>
                </c:pt>
                <c:pt idx="1">
                  <c:v>10401</c:v>
                </c:pt>
                <c:pt idx="2">
                  <c:v>8229</c:v>
                </c:pt>
                <c:pt idx="3">
                  <c:v>6996</c:v>
                </c:pt>
                <c:pt idx="4">
                  <c:v>6271</c:v>
                </c:pt>
                <c:pt idx="5">
                  <c:v>5700</c:v>
                </c:pt>
                <c:pt idx="6">
                  <c:v>5175</c:v>
                </c:pt>
                <c:pt idx="7">
                  <c:v>4456</c:v>
                </c:pt>
                <c:pt idx="8">
                  <c:v>3751</c:v>
                </c:pt>
                <c:pt idx="9">
                  <c:v>3048</c:v>
                </c:pt>
                <c:pt idx="10">
                  <c:v>2734</c:v>
                </c:pt>
                <c:pt idx="11">
                  <c:v>2072</c:v>
                </c:pt>
                <c:pt idx="12">
                  <c:v>1743</c:v>
                </c:pt>
                <c:pt idx="13">
                  <c:v>1436</c:v>
                </c:pt>
                <c:pt idx="14">
                  <c:v>1141</c:v>
                </c:pt>
                <c:pt idx="15">
                  <c:v>576</c:v>
                </c:pt>
                <c:pt idx="16">
                  <c:v>284</c:v>
                </c:pt>
                <c:pt idx="17">
                  <c:v>14</c:v>
                </c:pt>
                <c:pt idx="18">
                  <c:v>-100</c:v>
                </c:pt>
                <c:pt idx="19">
                  <c:v>-598</c:v>
                </c:pt>
                <c:pt idx="20">
                  <c:v>-786</c:v>
                </c:pt>
                <c:pt idx="21">
                  <c:v>-1257</c:v>
                </c:pt>
                <c:pt idx="22">
                  <c:v>-1906</c:v>
                </c:pt>
                <c:pt idx="23">
                  <c:v>-2231</c:v>
                </c:pt>
                <c:pt idx="24">
                  <c:v>-2770</c:v>
                </c:pt>
                <c:pt idx="25">
                  <c:v>-3036</c:v>
                </c:pt>
                <c:pt idx="26">
                  <c:v>-3599</c:v>
                </c:pt>
                <c:pt idx="27">
                  <c:v>-3893</c:v>
                </c:pt>
                <c:pt idx="28">
                  <c:v>-4446</c:v>
                </c:pt>
                <c:pt idx="29">
                  <c:v>-5027</c:v>
                </c:pt>
                <c:pt idx="30">
                  <c:v>-8067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'JUL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'JUL Published MOS Estimates'!$N$5:$N$35</c:f>
              <c:numCache>
                <c:formatCode>#,##0</c:formatCode>
                <c:ptCount val="31"/>
                <c:pt idx="0">
                  <c:v>165</c:v>
                </c:pt>
                <c:pt idx="1">
                  <c:v>104</c:v>
                </c:pt>
                <c:pt idx="2">
                  <c:v>100</c:v>
                </c:pt>
                <c:pt idx="3">
                  <c:v>97</c:v>
                </c:pt>
                <c:pt idx="4">
                  <c:v>84</c:v>
                </c:pt>
                <c:pt idx="5">
                  <c:v>60</c:v>
                </c:pt>
                <c:pt idx="6">
                  <c:v>46</c:v>
                </c:pt>
                <c:pt idx="7">
                  <c:v>34</c:v>
                </c:pt>
                <c:pt idx="8">
                  <c:v>29</c:v>
                </c:pt>
                <c:pt idx="9">
                  <c:v>23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-1</c:v>
                </c:pt>
                <c:pt idx="17">
                  <c:v>-3</c:v>
                </c:pt>
                <c:pt idx="18">
                  <c:v>-6</c:v>
                </c:pt>
                <c:pt idx="19">
                  <c:v>-143</c:v>
                </c:pt>
                <c:pt idx="20">
                  <c:v>-345</c:v>
                </c:pt>
                <c:pt idx="21">
                  <c:v>-540</c:v>
                </c:pt>
                <c:pt idx="22">
                  <c:v>-917</c:v>
                </c:pt>
                <c:pt idx="23">
                  <c:v>-1411</c:v>
                </c:pt>
                <c:pt idx="24">
                  <c:v>-2014</c:v>
                </c:pt>
                <c:pt idx="25">
                  <c:v>-2567</c:v>
                </c:pt>
                <c:pt idx="26">
                  <c:v>-3113</c:v>
                </c:pt>
                <c:pt idx="27">
                  <c:v>-5195</c:v>
                </c:pt>
                <c:pt idx="28">
                  <c:v>-6556</c:v>
                </c:pt>
                <c:pt idx="29">
                  <c:v>-7793</c:v>
                </c:pt>
                <c:pt idx="30">
                  <c:v>-15100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'JUL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'JUL Published MOS Estimates'!$O$5:$O$35</c:f>
              <c:numCache>
                <c:formatCode>#,##0</c:formatCode>
                <c:ptCount val="31"/>
                <c:pt idx="0">
                  <c:v>6314</c:v>
                </c:pt>
                <c:pt idx="1">
                  <c:v>4163</c:v>
                </c:pt>
                <c:pt idx="2">
                  <c:v>3411</c:v>
                </c:pt>
                <c:pt idx="3">
                  <c:v>2457</c:v>
                </c:pt>
                <c:pt idx="4">
                  <c:v>2064</c:v>
                </c:pt>
                <c:pt idx="5">
                  <c:v>1785</c:v>
                </c:pt>
                <c:pt idx="6">
                  <c:v>1634</c:v>
                </c:pt>
                <c:pt idx="7">
                  <c:v>1337</c:v>
                </c:pt>
                <c:pt idx="8">
                  <c:v>1000</c:v>
                </c:pt>
                <c:pt idx="9">
                  <c:v>879</c:v>
                </c:pt>
                <c:pt idx="10">
                  <c:v>691</c:v>
                </c:pt>
                <c:pt idx="11">
                  <c:v>473</c:v>
                </c:pt>
                <c:pt idx="12">
                  <c:v>198</c:v>
                </c:pt>
                <c:pt idx="13">
                  <c:v>23</c:v>
                </c:pt>
                <c:pt idx="14">
                  <c:v>-182</c:v>
                </c:pt>
                <c:pt idx="15">
                  <c:v>-306</c:v>
                </c:pt>
                <c:pt idx="16">
                  <c:v>-386</c:v>
                </c:pt>
                <c:pt idx="17">
                  <c:v>-563</c:v>
                </c:pt>
                <c:pt idx="18">
                  <c:v>-804</c:v>
                </c:pt>
                <c:pt idx="19">
                  <c:v>-963</c:v>
                </c:pt>
                <c:pt idx="20">
                  <c:v>-1117</c:v>
                </c:pt>
                <c:pt idx="21">
                  <c:v>-1388</c:v>
                </c:pt>
                <c:pt idx="22">
                  <c:v>-1477</c:v>
                </c:pt>
                <c:pt idx="23">
                  <c:v>-1645</c:v>
                </c:pt>
                <c:pt idx="24">
                  <c:v>-1974</c:v>
                </c:pt>
                <c:pt idx="25">
                  <c:v>-2459</c:v>
                </c:pt>
                <c:pt idx="26">
                  <c:v>-2873</c:v>
                </c:pt>
                <c:pt idx="27">
                  <c:v>-3361</c:v>
                </c:pt>
                <c:pt idx="28">
                  <c:v>-3879</c:v>
                </c:pt>
                <c:pt idx="29">
                  <c:v>-4868</c:v>
                </c:pt>
                <c:pt idx="30">
                  <c:v>-11400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336136"/>
        <c:axId val="875336528"/>
      </c:lineChart>
      <c:catAx>
        <c:axId val="875336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3365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753365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5336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[1]Period_3!$Y$3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[1]Period_3!$Z$3:$AD$3</c:f>
              <c:numCache>
                <c:formatCode>#,##0</c:formatCode>
                <c:ptCount val="5"/>
                <c:pt idx="0">
                  <c:v>-7498</c:v>
                </c:pt>
                <c:pt idx="1">
                  <c:v>-386.031115</c:v>
                </c:pt>
                <c:pt idx="2">
                  <c:v>-2073</c:v>
                </c:pt>
                <c:pt idx="3">
                  <c:v>-857</c:v>
                </c:pt>
                <c:pt idx="4">
                  <c:v>-1514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[1]Period_3!$Y$4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[1]Period_3!$Z$4:$AD$4</c:f>
              <c:numCache>
                <c:formatCode>#,##0</c:formatCode>
                <c:ptCount val="5"/>
                <c:pt idx="0">
                  <c:v>-16572.5</c:v>
                </c:pt>
                <c:pt idx="1">
                  <c:v>-2084.6792799999998</c:v>
                </c:pt>
                <c:pt idx="2">
                  <c:v>-5228</c:v>
                </c:pt>
                <c:pt idx="3">
                  <c:v>-6008.5</c:v>
                </c:pt>
                <c:pt idx="4">
                  <c:v>-3920.5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[1]Period_3!$Y$5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[1]Period_3!$Z$5:$AD$5</c:f>
              <c:numCache>
                <c:formatCode>#,##0</c:formatCode>
                <c:ptCount val="5"/>
                <c:pt idx="0">
                  <c:v>-31707</c:v>
                </c:pt>
                <c:pt idx="1">
                  <c:v>-3899.1872699999999</c:v>
                </c:pt>
                <c:pt idx="2">
                  <c:v>-8877</c:v>
                </c:pt>
                <c:pt idx="3">
                  <c:v>-13425</c:v>
                </c:pt>
                <c:pt idx="4">
                  <c:v>-7384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[1]Period_3!$Y$6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[1]Period_3!$Z$6:$AD$6</c:f>
              <c:numCache>
                <c:formatCode>#,##0</c:formatCode>
                <c:ptCount val="5"/>
                <c:pt idx="0">
                  <c:v>-1283.8064516129032</c:v>
                </c:pt>
                <c:pt idx="1">
                  <c:v>903.72742806451686</c:v>
                </c:pt>
                <c:pt idx="2">
                  <c:v>971.12903225806451</c:v>
                </c:pt>
                <c:pt idx="3">
                  <c:v>-1184.3870967741937</c:v>
                </c:pt>
                <c:pt idx="4">
                  <c:v>297.16129032258067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[1]Period_3!$Y$7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[1]Period_3!$Z$7:$AD$7</c:f>
              <c:numCache>
                <c:formatCode>#,##0</c:formatCode>
                <c:ptCount val="5"/>
                <c:pt idx="0">
                  <c:v>-774</c:v>
                </c:pt>
                <c:pt idx="1">
                  <c:v>490.57607000000002</c:v>
                </c:pt>
                <c:pt idx="2">
                  <c:v>382</c:v>
                </c:pt>
                <c:pt idx="3">
                  <c:v>1</c:v>
                </c:pt>
                <c:pt idx="4">
                  <c:v>148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[1]Period_3!$Y$8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[1]Period_3!$Z$8:$AD$8</c:f>
              <c:numCache>
                <c:formatCode>#,##0</c:formatCode>
                <c:ptCount val="5"/>
                <c:pt idx="0">
                  <c:v>20346</c:v>
                </c:pt>
                <c:pt idx="1">
                  <c:v>7610.0740599999999</c:v>
                </c:pt>
                <c:pt idx="2">
                  <c:v>17141</c:v>
                </c:pt>
                <c:pt idx="3">
                  <c:v>193</c:v>
                </c:pt>
                <c:pt idx="4">
                  <c:v>7953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[1]Period_3!$Y$9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[1]Period_3!$Z$9:$AD$9</c:f>
              <c:numCache>
                <c:formatCode>#,##0</c:formatCode>
                <c:ptCount val="5"/>
                <c:pt idx="0">
                  <c:v>13509.5</c:v>
                </c:pt>
                <c:pt idx="1">
                  <c:v>4480.3973299999998</c:v>
                </c:pt>
                <c:pt idx="2">
                  <c:v>9196.5</c:v>
                </c:pt>
                <c:pt idx="3">
                  <c:v>118</c:v>
                </c:pt>
                <c:pt idx="4">
                  <c:v>5065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[1]Period_3!$Y$10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[1]Period_3!$Z$2:$AD$2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[1]Period_3!$Z$10:$AD$10</c:f>
              <c:numCache>
                <c:formatCode>#,##0</c:formatCode>
                <c:ptCount val="5"/>
                <c:pt idx="0">
                  <c:v>6315</c:v>
                </c:pt>
                <c:pt idx="1">
                  <c:v>2107.3359949999999</c:v>
                </c:pt>
                <c:pt idx="2">
                  <c:v>3834.5</c:v>
                </c:pt>
                <c:pt idx="3">
                  <c:v>34.5</c:v>
                </c:pt>
                <c:pt idx="4">
                  <c:v>1886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566314264"/>
        <c:axId val="566314656"/>
      </c:lineChart>
      <c:catAx>
        <c:axId val="566314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31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3146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314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7187518732908774"/>
          <c:y val="5.915501094164137E-2"/>
          <c:w val="0.80803659497571123"/>
          <c:h val="0.84507158488059098"/>
        </c:manualLayout>
      </c:layout>
      <c:lineChart>
        <c:grouping val="standard"/>
        <c:varyColors val="0"/>
        <c:ser>
          <c:idx val="1"/>
          <c:order val="0"/>
          <c:tx>
            <c:strRef>
              <c:f>'AUG Published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'AUG Published MOS Estimates'!$K$5:$K$35</c:f>
              <c:numCache>
                <c:formatCode>#,##0</c:formatCode>
                <c:ptCount val="31"/>
                <c:pt idx="0">
                  <c:v>20346</c:v>
                </c:pt>
                <c:pt idx="1">
                  <c:v>14511</c:v>
                </c:pt>
                <c:pt idx="2">
                  <c:v>12508</c:v>
                </c:pt>
                <c:pt idx="3">
                  <c:v>11765</c:v>
                </c:pt>
                <c:pt idx="4">
                  <c:v>10561</c:v>
                </c:pt>
                <c:pt idx="5">
                  <c:v>8629</c:v>
                </c:pt>
                <c:pt idx="6">
                  <c:v>7395</c:v>
                </c:pt>
                <c:pt idx="7">
                  <c:v>6764</c:v>
                </c:pt>
                <c:pt idx="8">
                  <c:v>5866</c:v>
                </c:pt>
                <c:pt idx="9">
                  <c:v>3555</c:v>
                </c:pt>
                <c:pt idx="10">
                  <c:v>2397</c:v>
                </c:pt>
                <c:pt idx="11">
                  <c:v>1656</c:v>
                </c:pt>
                <c:pt idx="12">
                  <c:v>1219</c:v>
                </c:pt>
                <c:pt idx="13">
                  <c:v>449</c:v>
                </c:pt>
                <c:pt idx="14">
                  <c:v>-299</c:v>
                </c:pt>
                <c:pt idx="15">
                  <c:v>-774</c:v>
                </c:pt>
                <c:pt idx="16">
                  <c:v>-1578</c:v>
                </c:pt>
                <c:pt idx="17">
                  <c:v>-2734</c:v>
                </c:pt>
                <c:pt idx="18">
                  <c:v>-3666</c:v>
                </c:pt>
                <c:pt idx="19">
                  <c:v>-4378</c:v>
                </c:pt>
                <c:pt idx="20">
                  <c:v>-5426</c:v>
                </c:pt>
                <c:pt idx="21">
                  <c:v>-6454</c:v>
                </c:pt>
                <c:pt idx="22">
                  <c:v>-7040</c:v>
                </c:pt>
                <c:pt idx="23">
                  <c:v>-7956</c:v>
                </c:pt>
                <c:pt idx="24">
                  <c:v>-8395</c:v>
                </c:pt>
                <c:pt idx="25">
                  <c:v>-9614</c:v>
                </c:pt>
                <c:pt idx="26">
                  <c:v>-10974</c:v>
                </c:pt>
                <c:pt idx="27">
                  <c:v>-13279</c:v>
                </c:pt>
                <c:pt idx="28">
                  <c:v>-14894</c:v>
                </c:pt>
                <c:pt idx="29">
                  <c:v>-18251</c:v>
                </c:pt>
                <c:pt idx="30">
                  <c:v>-31707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'AUG Published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'AUG Published MOS Estimates'!$L$5:$L$35</c:f>
              <c:numCache>
                <c:formatCode>#,##0</c:formatCode>
                <c:ptCount val="31"/>
                <c:pt idx="0">
                  <c:v>7610.0740599999999</c:v>
                </c:pt>
                <c:pt idx="1">
                  <c:v>4690.7949099999996</c:v>
                </c:pt>
                <c:pt idx="2">
                  <c:v>4269.9997499999999</c:v>
                </c:pt>
                <c:pt idx="3">
                  <c:v>3407.57836</c:v>
                </c:pt>
                <c:pt idx="4">
                  <c:v>2999.9997199999998</c:v>
                </c:pt>
                <c:pt idx="5">
                  <c:v>2611.9235199999998</c:v>
                </c:pt>
                <c:pt idx="6">
                  <c:v>2385.9998399999999</c:v>
                </c:pt>
                <c:pt idx="7">
                  <c:v>2200.3671899999999</c:v>
                </c:pt>
                <c:pt idx="8">
                  <c:v>2014.3047999999999</c:v>
                </c:pt>
                <c:pt idx="9">
                  <c:v>1984.89284</c:v>
                </c:pt>
                <c:pt idx="10">
                  <c:v>1647.5767599999999</c:v>
                </c:pt>
                <c:pt idx="11">
                  <c:v>1529.3646200000001</c:v>
                </c:pt>
                <c:pt idx="12">
                  <c:v>1275.8373300000001</c:v>
                </c:pt>
                <c:pt idx="13">
                  <c:v>1020.8905</c:v>
                </c:pt>
                <c:pt idx="14">
                  <c:v>909.20714999999996</c:v>
                </c:pt>
                <c:pt idx="15">
                  <c:v>490.57607000000002</c:v>
                </c:pt>
                <c:pt idx="16">
                  <c:v>186.71779000000001</c:v>
                </c:pt>
                <c:pt idx="17">
                  <c:v>-50.643999999999998</c:v>
                </c:pt>
                <c:pt idx="18">
                  <c:v>-74.5</c:v>
                </c:pt>
                <c:pt idx="19">
                  <c:v>-153.33766</c:v>
                </c:pt>
                <c:pt idx="20">
                  <c:v>-180.59375</c:v>
                </c:pt>
                <c:pt idx="21">
                  <c:v>-220.69749999999999</c:v>
                </c:pt>
                <c:pt idx="22">
                  <c:v>-332.06200000000001</c:v>
                </c:pt>
                <c:pt idx="23">
                  <c:v>-440.00022999999999</c:v>
                </c:pt>
                <c:pt idx="24">
                  <c:v>-574.03905999999995</c:v>
                </c:pt>
                <c:pt idx="25">
                  <c:v>-714.25</c:v>
                </c:pt>
                <c:pt idx="26">
                  <c:v>-1005.5702</c:v>
                </c:pt>
                <c:pt idx="27">
                  <c:v>-1406.3147100000001</c:v>
                </c:pt>
                <c:pt idx="28">
                  <c:v>-1880.00784</c:v>
                </c:pt>
                <c:pt idx="29">
                  <c:v>-2289.3507199999999</c:v>
                </c:pt>
                <c:pt idx="30">
                  <c:v>-3899.1872699999999</c:v>
                </c:pt>
              </c:numCache>
            </c:numRef>
          </c:val>
          <c:smooth val="1"/>
        </c:ser>
        <c:ser>
          <c:idx val="3"/>
          <c:order val="2"/>
          <c:tx>
            <c:strRef>
              <c:f>'AUG Published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'AUG Published MOS Estimates'!$M$5:$M$35</c:f>
              <c:numCache>
                <c:formatCode>#,##0</c:formatCode>
                <c:ptCount val="31"/>
                <c:pt idx="0">
                  <c:v>17141</c:v>
                </c:pt>
                <c:pt idx="1">
                  <c:v>10824</c:v>
                </c:pt>
                <c:pt idx="2">
                  <c:v>7569</c:v>
                </c:pt>
                <c:pt idx="3">
                  <c:v>5672</c:v>
                </c:pt>
                <c:pt idx="4">
                  <c:v>5353</c:v>
                </c:pt>
                <c:pt idx="5">
                  <c:v>4656</c:v>
                </c:pt>
                <c:pt idx="6">
                  <c:v>4404</c:v>
                </c:pt>
                <c:pt idx="7">
                  <c:v>3948</c:v>
                </c:pt>
                <c:pt idx="8">
                  <c:v>3721</c:v>
                </c:pt>
                <c:pt idx="9">
                  <c:v>2832</c:v>
                </c:pt>
                <c:pt idx="10">
                  <c:v>2042</c:v>
                </c:pt>
                <c:pt idx="11">
                  <c:v>1674</c:v>
                </c:pt>
                <c:pt idx="12">
                  <c:v>1292</c:v>
                </c:pt>
                <c:pt idx="13">
                  <c:v>954</c:v>
                </c:pt>
                <c:pt idx="14">
                  <c:v>561</c:v>
                </c:pt>
                <c:pt idx="15">
                  <c:v>382</c:v>
                </c:pt>
                <c:pt idx="16">
                  <c:v>-265</c:v>
                </c:pt>
                <c:pt idx="17">
                  <c:v>-614</c:v>
                </c:pt>
                <c:pt idx="18">
                  <c:v>-694</c:v>
                </c:pt>
                <c:pt idx="19">
                  <c:v>-957</c:v>
                </c:pt>
                <c:pt idx="20">
                  <c:v>-1321</c:v>
                </c:pt>
                <c:pt idx="21">
                  <c:v>-1580</c:v>
                </c:pt>
                <c:pt idx="22">
                  <c:v>-1972</c:v>
                </c:pt>
                <c:pt idx="23">
                  <c:v>-2174</c:v>
                </c:pt>
                <c:pt idx="24">
                  <c:v>-2974</c:v>
                </c:pt>
                <c:pt idx="25">
                  <c:v>-3284</c:v>
                </c:pt>
                <c:pt idx="26">
                  <c:v>-3657</c:v>
                </c:pt>
                <c:pt idx="27">
                  <c:v>-4095</c:v>
                </c:pt>
                <c:pt idx="28">
                  <c:v>-4740</c:v>
                </c:pt>
                <c:pt idx="29">
                  <c:v>-5716</c:v>
                </c:pt>
                <c:pt idx="30">
                  <c:v>-8877</c:v>
                </c:pt>
              </c:numCache>
            </c:numRef>
          </c:val>
          <c:smooth val="1"/>
        </c:ser>
        <c:ser>
          <c:idx val="4"/>
          <c:order val="3"/>
          <c:tx>
            <c:strRef>
              <c:f>'AUG Published MOS Estimates'!$N$4</c:f>
              <c:strCache>
                <c:ptCount val="1"/>
                <c:pt idx="0">
                  <c:v>Adelaide SEAGas</c:v>
                </c:pt>
              </c:strCache>
            </c:strRef>
          </c:tx>
          <c:marker>
            <c:symbol val="none"/>
          </c:marker>
          <c:val>
            <c:numRef>
              <c:f>'AUG Published MOS Estimates'!$N$5:$N$35</c:f>
              <c:numCache>
                <c:formatCode>#,##0</c:formatCode>
                <c:ptCount val="31"/>
                <c:pt idx="0">
                  <c:v>193</c:v>
                </c:pt>
                <c:pt idx="1">
                  <c:v>133</c:v>
                </c:pt>
                <c:pt idx="2">
                  <c:v>103</c:v>
                </c:pt>
                <c:pt idx="3">
                  <c:v>93</c:v>
                </c:pt>
                <c:pt idx="4">
                  <c:v>87</c:v>
                </c:pt>
                <c:pt idx="5">
                  <c:v>74</c:v>
                </c:pt>
                <c:pt idx="6">
                  <c:v>64</c:v>
                </c:pt>
                <c:pt idx="7">
                  <c:v>37</c:v>
                </c:pt>
                <c:pt idx="8">
                  <c:v>32</c:v>
                </c:pt>
                <c:pt idx="9">
                  <c:v>28</c:v>
                </c:pt>
                <c:pt idx="10">
                  <c:v>25</c:v>
                </c:pt>
                <c:pt idx="11">
                  <c:v>19</c:v>
                </c:pt>
                <c:pt idx="12">
                  <c:v>10</c:v>
                </c:pt>
                <c:pt idx="13">
                  <c:v>7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-2</c:v>
                </c:pt>
                <c:pt idx="18">
                  <c:v>-4</c:v>
                </c:pt>
                <c:pt idx="19">
                  <c:v>-9</c:v>
                </c:pt>
                <c:pt idx="20">
                  <c:v>-83</c:v>
                </c:pt>
                <c:pt idx="21">
                  <c:v>-347</c:v>
                </c:pt>
                <c:pt idx="22">
                  <c:v>-691</c:v>
                </c:pt>
                <c:pt idx="23">
                  <c:v>-1023</c:v>
                </c:pt>
                <c:pt idx="24">
                  <c:v>-1439</c:v>
                </c:pt>
                <c:pt idx="25">
                  <c:v>-1713</c:v>
                </c:pt>
                <c:pt idx="26">
                  <c:v>-2590</c:v>
                </c:pt>
                <c:pt idx="27">
                  <c:v>-4283</c:v>
                </c:pt>
                <c:pt idx="28">
                  <c:v>-5434</c:v>
                </c:pt>
                <c:pt idx="29">
                  <c:v>-6583</c:v>
                </c:pt>
                <c:pt idx="30">
                  <c:v>-13425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'AUG Published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'AUG Published MOS Estimates'!$O$5:$O$35</c:f>
              <c:numCache>
                <c:formatCode>#,##0</c:formatCode>
                <c:ptCount val="31"/>
                <c:pt idx="0">
                  <c:v>7953</c:v>
                </c:pt>
                <c:pt idx="1">
                  <c:v>5586</c:v>
                </c:pt>
                <c:pt idx="2">
                  <c:v>4544</c:v>
                </c:pt>
                <c:pt idx="3">
                  <c:v>3604</c:v>
                </c:pt>
                <c:pt idx="4">
                  <c:v>2959</c:v>
                </c:pt>
                <c:pt idx="5">
                  <c:v>2601</c:v>
                </c:pt>
                <c:pt idx="6">
                  <c:v>2386</c:v>
                </c:pt>
                <c:pt idx="7">
                  <c:v>2048</c:v>
                </c:pt>
                <c:pt idx="8">
                  <c:v>1724</c:v>
                </c:pt>
                <c:pt idx="9">
                  <c:v>1532</c:v>
                </c:pt>
                <c:pt idx="10">
                  <c:v>1378</c:v>
                </c:pt>
                <c:pt idx="11">
                  <c:v>1202</c:v>
                </c:pt>
                <c:pt idx="12">
                  <c:v>898</c:v>
                </c:pt>
                <c:pt idx="13">
                  <c:v>540</c:v>
                </c:pt>
                <c:pt idx="14">
                  <c:v>393</c:v>
                </c:pt>
                <c:pt idx="15">
                  <c:v>148</c:v>
                </c:pt>
                <c:pt idx="16">
                  <c:v>-59</c:v>
                </c:pt>
                <c:pt idx="17">
                  <c:v>-325</c:v>
                </c:pt>
                <c:pt idx="18">
                  <c:v>-418</c:v>
                </c:pt>
                <c:pt idx="19">
                  <c:v>-559</c:v>
                </c:pt>
                <c:pt idx="20">
                  <c:v>-636</c:v>
                </c:pt>
                <c:pt idx="21">
                  <c:v>-898</c:v>
                </c:pt>
                <c:pt idx="22">
                  <c:v>-1405</c:v>
                </c:pt>
                <c:pt idx="23">
                  <c:v>-1623</c:v>
                </c:pt>
                <c:pt idx="24">
                  <c:v>-1805</c:v>
                </c:pt>
                <c:pt idx="25">
                  <c:v>-2139</c:v>
                </c:pt>
                <c:pt idx="26">
                  <c:v>-2406</c:v>
                </c:pt>
                <c:pt idx="27">
                  <c:v>-2786</c:v>
                </c:pt>
                <c:pt idx="28">
                  <c:v>-3580</c:v>
                </c:pt>
                <c:pt idx="29">
                  <c:v>-4261</c:v>
                </c:pt>
                <c:pt idx="30">
                  <c:v>-7384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315440"/>
        <c:axId val="564442376"/>
      </c:lineChart>
      <c:catAx>
        <c:axId val="56631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205404011998497"/>
              <c:y val="0.92957864773945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444237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644423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GJ/d</a:t>
                </a:r>
              </a:p>
            </c:rich>
          </c:tx>
          <c:layout>
            <c:manualLayout>
              <c:xMode val="edge"/>
              <c:yMode val="edge"/>
              <c:x val="2.0089285714285716E-2"/>
              <c:y val="0.442254112602121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315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651809148856391"/>
          <c:y val="0.76056426749473216"/>
          <c:w val="0.66569952193475812"/>
          <c:h val="0.126759676167239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3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0</xdr:rowOff>
    </xdr:from>
    <xdr:to>
      <xdr:col>22</xdr:col>
      <xdr:colOff>152400</xdr:colOff>
      <xdr:row>20</xdr:row>
      <xdr:rowOff>133350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25</xdr:row>
      <xdr:rowOff>95250</xdr:rowOff>
    </xdr:from>
    <xdr:to>
      <xdr:col>22</xdr:col>
      <xdr:colOff>180975</xdr:colOff>
      <xdr:row>46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3</xdr:row>
      <xdr:rowOff>71437</xdr:rowOff>
    </xdr:from>
    <xdr:to>
      <xdr:col>22</xdr:col>
      <xdr:colOff>152400</xdr:colOff>
      <xdr:row>21</xdr:row>
      <xdr:rowOff>14287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5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S%20Estimates%20Shee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so/gso/STTM%20Operations/Market%20Operator%20Service%20(MOS)/MOS%20Estimates/MOS%20Estimate%20Forecast%20Model/2014/December%202014%20-%20February%202015/MOS_Estimates_December%202014%20-%20February%202015-%20Supporting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6</v>
          </cell>
          <cell r="N5">
            <v>2016</v>
          </cell>
          <cell r="Q5">
            <v>30</v>
          </cell>
        </row>
        <row r="6">
          <cell r="M6">
            <v>7</v>
          </cell>
          <cell r="N6">
            <v>2016</v>
          </cell>
          <cell r="Q6">
            <v>31</v>
          </cell>
        </row>
        <row r="7">
          <cell r="M7">
            <v>8</v>
          </cell>
          <cell r="N7">
            <v>2016</v>
          </cell>
          <cell r="Q7">
            <v>31</v>
          </cell>
        </row>
      </sheetData>
      <sheetData sheetId="1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23466</v>
          </cell>
          <cell r="R3">
            <v>7712.0197799999996</v>
          </cell>
          <cell r="S3">
            <v>19734</v>
          </cell>
          <cell r="T3">
            <v>147</v>
          </cell>
          <cell r="V3">
            <v>7278</v>
          </cell>
          <cell r="Y3">
            <v>0.25</v>
          </cell>
          <cell r="Z3">
            <v>-9349.5</v>
          </cell>
          <cell r="AA3">
            <v>-98.65478250000001</v>
          </cell>
          <cell r="AB3">
            <v>-476.25</v>
          </cell>
          <cell r="AC3">
            <v>-2173.75</v>
          </cell>
          <cell r="AD3">
            <v>-2369.5</v>
          </cell>
        </row>
        <row r="4">
          <cell r="O4">
            <v>2</v>
          </cell>
          <cell r="Q4">
            <v>12808</v>
          </cell>
          <cell r="R4">
            <v>5874.8625000000002</v>
          </cell>
          <cell r="S4">
            <v>11742</v>
          </cell>
          <cell r="T4">
            <v>114</v>
          </cell>
          <cell r="V4">
            <v>4649</v>
          </cell>
          <cell r="Y4">
            <v>0.05</v>
          </cell>
          <cell r="Z4">
            <v>-17852.399999999998</v>
          </cell>
          <cell r="AA4">
            <v>-726.719516</v>
          </cell>
          <cell r="AB4">
            <v>-3729.7999999999997</v>
          </cell>
          <cell r="AC4">
            <v>-8069.5</v>
          </cell>
          <cell r="AD4">
            <v>-4917.5499999999993</v>
          </cell>
        </row>
        <row r="5">
          <cell r="O5">
            <v>3</v>
          </cell>
          <cell r="Q5">
            <v>8789</v>
          </cell>
          <cell r="R5">
            <v>5390.3593899999996</v>
          </cell>
          <cell r="S5">
            <v>10035</v>
          </cell>
          <cell r="T5">
            <v>98</v>
          </cell>
          <cell r="V5">
            <v>3719</v>
          </cell>
          <cell r="Y5" t="str">
            <v>Min</v>
          </cell>
          <cell r="Z5">
            <v>-34633</v>
          </cell>
          <cell r="AA5">
            <v>-2723.4848299999999</v>
          </cell>
          <cell r="AB5">
            <v>-7023</v>
          </cell>
          <cell r="AC5">
            <v>-21049</v>
          </cell>
          <cell r="AD5">
            <v>-12474</v>
          </cell>
        </row>
        <row r="6">
          <cell r="O6">
            <v>4</v>
          </cell>
          <cell r="Q6">
            <v>6916</v>
          </cell>
          <cell r="R6">
            <v>4909.1489300000003</v>
          </cell>
          <cell r="S6">
            <v>8915</v>
          </cell>
          <cell r="T6">
            <v>85</v>
          </cell>
          <cell r="V6">
            <v>3065</v>
          </cell>
          <cell r="Y6" t="str">
            <v>Mean</v>
          </cell>
          <cell r="Z6">
            <v>-3333.2666666666669</v>
          </cell>
          <cell r="AA6">
            <v>2033.8913963333341</v>
          </cell>
          <cell r="AB6">
            <v>3127.3666666666668</v>
          </cell>
          <cell r="AC6">
            <v>-2088.7333333333331</v>
          </cell>
          <cell r="AD6">
            <v>-408.56666666666666</v>
          </cell>
        </row>
        <row r="7">
          <cell r="O7">
            <v>5</v>
          </cell>
          <cell r="Q7">
            <v>6491</v>
          </cell>
          <cell r="R7">
            <v>4804.67292</v>
          </cell>
          <cell r="S7">
            <v>8431</v>
          </cell>
          <cell r="T7">
            <v>57</v>
          </cell>
          <cell r="V7">
            <v>2917</v>
          </cell>
          <cell r="Y7" t="str">
            <v>Median</v>
          </cell>
          <cell r="Z7">
            <v>-2722.5</v>
          </cell>
          <cell r="AA7">
            <v>1912.8884249999999</v>
          </cell>
          <cell r="AB7">
            <v>2467.5</v>
          </cell>
          <cell r="AC7">
            <v>-0.5</v>
          </cell>
          <cell r="AD7">
            <v>-303</v>
          </cell>
        </row>
        <row r="8">
          <cell r="O8">
            <v>6</v>
          </cell>
          <cell r="Q8">
            <v>5316</v>
          </cell>
          <cell r="R8">
            <v>4626.8115699999998</v>
          </cell>
          <cell r="S8">
            <v>7785</v>
          </cell>
          <cell r="T8">
            <v>47</v>
          </cell>
          <cell r="V8">
            <v>2407</v>
          </cell>
          <cell r="Y8" t="str">
            <v>Max</v>
          </cell>
          <cell r="Z8">
            <v>23466</v>
          </cell>
          <cell r="AA8">
            <v>7712.0197799999996</v>
          </cell>
          <cell r="AB8">
            <v>19734</v>
          </cell>
          <cell r="AC8">
            <v>147</v>
          </cell>
          <cell r="AD8">
            <v>7278</v>
          </cell>
        </row>
        <row r="9">
          <cell r="O9">
            <v>7</v>
          </cell>
          <cell r="Q9">
            <v>4646</v>
          </cell>
          <cell r="R9">
            <v>4362.9971599999999</v>
          </cell>
          <cell r="S9">
            <v>6960</v>
          </cell>
          <cell r="T9">
            <v>42</v>
          </cell>
          <cell r="V9">
            <v>2011</v>
          </cell>
          <cell r="Y9">
            <v>0.95</v>
          </cell>
          <cell r="Z9">
            <v>10999.449999999988</v>
          </cell>
          <cell r="AA9">
            <v>5656.8361004999988</v>
          </cell>
          <cell r="AB9">
            <v>10973.849999999995</v>
          </cell>
          <cell r="AC9">
            <v>106.79999999999995</v>
          </cell>
          <cell r="AD9">
            <v>4230.4999999999973</v>
          </cell>
        </row>
        <row r="10">
          <cell r="O10">
            <v>8</v>
          </cell>
          <cell r="Q10">
            <v>3260</v>
          </cell>
          <cell r="R10">
            <v>3891.3501799999999</v>
          </cell>
          <cell r="S10">
            <v>6358</v>
          </cell>
          <cell r="T10">
            <v>35</v>
          </cell>
          <cell r="V10">
            <v>1931</v>
          </cell>
          <cell r="Y10">
            <v>0.75</v>
          </cell>
          <cell r="Z10">
            <v>3056.25</v>
          </cell>
          <cell r="AA10">
            <v>3824.2709999999997</v>
          </cell>
          <cell r="AB10">
            <v>6257</v>
          </cell>
          <cell r="AC10">
            <v>33.25</v>
          </cell>
          <cell r="AD10">
            <v>1831.75</v>
          </cell>
        </row>
        <row r="11">
          <cell r="O11">
            <v>9</v>
          </cell>
          <cell r="Q11">
            <v>2445</v>
          </cell>
          <cell r="R11">
            <v>3623.0334600000001</v>
          </cell>
          <cell r="S11">
            <v>5954</v>
          </cell>
          <cell r="T11">
            <v>28</v>
          </cell>
          <cell r="V11">
            <v>1534</v>
          </cell>
        </row>
        <row r="12">
          <cell r="O12">
            <v>10</v>
          </cell>
          <cell r="Q12">
            <v>2084</v>
          </cell>
          <cell r="R12">
            <v>3373.8203100000001</v>
          </cell>
          <cell r="S12">
            <v>5401</v>
          </cell>
          <cell r="T12">
            <v>25</v>
          </cell>
          <cell r="V12">
            <v>1375</v>
          </cell>
        </row>
        <row r="13">
          <cell r="O13">
            <v>11</v>
          </cell>
          <cell r="Q13">
            <v>1500</v>
          </cell>
          <cell r="R13">
            <v>3031.0576299999998</v>
          </cell>
          <cell r="S13">
            <v>4985</v>
          </cell>
          <cell r="T13">
            <v>21</v>
          </cell>
          <cell r="V13">
            <v>1285</v>
          </cell>
        </row>
        <row r="14">
          <cell r="O14">
            <v>12</v>
          </cell>
          <cell r="Q14">
            <v>-345</v>
          </cell>
          <cell r="R14">
            <v>2886.3642599999998</v>
          </cell>
          <cell r="S14">
            <v>4400</v>
          </cell>
          <cell r="T14">
            <v>16</v>
          </cell>
          <cell r="V14">
            <v>1164</v>
          </cell>
        </row>
        <row r="15">
          <cell r="O15">
            <v>13</v>
          </cell>
          <cell r="Q15">
            <v>-1040</v>
          </cell>
          <cell r="R15">
            <v>2666.0024400000002</v>
          </cell>
          <cell r="S15">
            <v>3787</v>
          </cell>
          <cell r="T15">
            <v>9</v>
          </cell>
          <cell r="V15">
            <v>556</v>
          </cell>
        </row>
        <row r="16">
          <cell r="O16">
            <v>14</v>
          </cell>
          <cell r="Q16">
            <v>-1654</v>
          </cell>
          <cell r="R16">
            <v>2406.9272500000002</v>
          </cell>
          <cell r="S16">
            <v>3422</v>
          </cell>
          <cell r="T16">
            <v>5</v>
          </cell>
          <cell r="V16">
            <v>291</v>
          </cell>
        </row>
        <row r="17">
          <cell r="O17">
            <v>15</v>
          </cell>
          <cell r="Q17">
            <v>-2561</v>
          </cell>
          <cell r="R17">
            <v>2088.5913099999998</v>
          </cell>
          <cell r="S17">
            <v>2816</v>
          </cell>
          <cell r="T17">
            <v>1</v>
          </cell>
          <cell r="V17">
            <v>-280</v>
          </cell>
        </row>
        <row r="18">
          <cell r="O18">
            <v>16</v>
          </cell>
          <cell r="Q18">
            <v>-2884</v>
          </cell>
          <cell r="R18">
            <v>1737.1855399999999</v>
          </cell>
          <cell r="S18">
            <v>2119</v>
          </cell>
          <cell r="T18">
            <v>-2</v>
          </cell>
          <cell r="V18">
            <v>-326</v>
          </cell>
        </row>
        <row r="19">
          <cell r="O19">
            <v>17</v>
          </cell>
          <cell r="Q19">
            <v>-3953</v>
          </cell>
          <cell r="R19">
            <v>1329.65625</v>
          </cell>
          <cell r="S19">
            <v>1622</v>
          </cell>
          <cell r="T19">
            <v>-9</v>
          </cell>
          <cell r="V19">
            <v>-606</v>
          </cell>
        </row>
        <row r="20">
          <cell r="O20">
            <v>18</v>
          </cell>
          <cell r="Q20">
            <v>-5067</v>
          </cell>
          <cell r="R20">
            <v>903.18697999999995</v>
          </cell>
          <cell r="S20">
            <v>1214</v>
          </cell>
          <cell r="T20">
            <v>-130</v>
          </cell>
          <cell r="V20">
            <v>-827</v>
          </cell>
        </row>
        <row r="21">
          <cell r="O21">
            <v>19</v>
          </cell>
          <cell r="Q21">
            <v>-6404</v>
          </cell>
          <cell r="R21">
            <v>721.21875999999997</v>
          </cell>
          <cell r="S21">
            <v>930</v>
          </cell>
          <cell r="T21">
            <v>-212</v>
          </cell>
          <cell r="V21">
            <v>-1067</v>
          </cell>
        </row>
        <row r="22">
          <cell r="O22">
            <v>20</v>
          </cell>
          <cell r="Q22">
            <v>-7331</v>
          </cell>
          <cell r="R22">
            <v>292.97654999999997</v>
          </cell>
          <cell r="S22">
            <v>640</v>
          </cell>
          <cell r="T22">
            <v>-390</v>
          </cell>
          <cell r="V22">
            <v>-1600</v>
          </cell>
        </row>
        <row r="23">
          <cell r="O23">
            <v>21</v>
          </cell>
          <cell r="Q23">
            <v>-8071</v>
          </cell>
          <cell r="R23">
            <v>-6.9907000000000004</v>
          </cell>
          <cell r="S23">
            <v>250</v>
          </cell>
          <cell r="T23">
            <v>-911</v>
          </cell>
          <cell r="V23">
            <v>-1989</v>
          </cell>
        </row>
        <row r="24">
          <cell r="O24">
            <v>22</v>
          </cell>
          <cell r="Q24">
            <v>-8739</v>
          </cell>
          <cell r="R24">
            <v>-60.889650000000003</v>
          </cell>
          <cell r="S24">
            <v>-171</v>
          </cell>
          <cell r="T24">
            <v>-1651</v>
          </cell>
          <cell r="V24">
            <v>-2179</v>
          </cell>
        </row>
        <row r="25">
          <cell r="O25">
            <v>23</v>
          </cell>
          <cell r="Q25">
            <v>-9553</v>
          </cell>
          <cell r="R25">
            <v>-111.24316</v>
          </cell>
          <cell r="S25">
            <v>-578</v>
          </cell>
          <cell r="T25">
            <v>-2348</v>
          </cell>
          <cell r="V25">
            <v>-2433</v>
          </cell>
        </row>
        <row r="26">
          <cell r="O26">
            <v>24</v>
          </cell>
          <cell r="Q26">
            <v>-11140</v>
          </cell>
          <cell r="R26">
            <v>-157.28125</v>
          </cell>
          <cell r="S26">
            <v>-1166</v>
          </cell>
          <cell r="T26">
            <v>-3803</v>
          </cell>
          <cell r="V26">
            <v>-2584</v>
          </cell>
        </row>
        <row r="27">
          <cell r="O27">
            <v>25</v>
          </cell>
          <cell r="Q27">
            <v>-11972</v>
          </cell>
          <cell r="R27">
            <v>-275.66014999999999</v>
          </cell>
          <cell r="S27">
            <v>-1826</v>
          </cell>
          <cell r="T27">
            <v>-4563</v>
          </cell>
          <cell r="V27">
            <v>-2966</v>
          </cell>
        </row>
        <row r="28">
          <cell r="O28">
            <v>26</v>
          </cell>
          <cell r="Q28">
            <v>-12831</v>
          </cell>
          <cell r="R28">
            <v>-373.49416000000002</v>
          </cell>
          <cell r="S28">
            <v>-2534</v>
          </cell>
          <cell r="T28">
            <v>-5816</v>
          </cell>
          <cell r="V28">
            <v>-3475</v>
          </cell>
        </row>
        <row r="29">
          <cell r="O29">
            <v>27</v>
          </cell>
          <cell r="Q29">
            <v>-14233</v>
          </cell>
          <cell r="R29">
            <v>-473.88621999999998</v>
          </cell>
          <cell r="S29">
            <v>-3001</v>
          </cell>
          <cell r="T29">
            <v>-6464</v>
          </cell>
          <cell r="V29">
            <v>-3922</v>
          </cell>
        </row>
        <row r="30">
          <cell r="O30">
            <v>28</v>
          </cell>
          <cell r="Q30">
            <v>-15670</v>
          </cell>
          <cell r="R30">
            <v>-611.94622000000004</v>
          </cell>
          <cell r="S30">
            <v>-3292</v>
          </cell>
          <cell r="T30">
            <v>-7547</v>
          </cell>
          <cell r="V30">
            <v>-4235</v>
          </cell>
        </row>
        <row r="31">
          <cell r="O31">
            <v>29</v>
          </cell>
          <cell r="Q31">
            <v>-19638</v>
          </cell>
          <cell r="R31">
            <v>-820.62494000000004</v>
          </cell>
          <cell r="S31">
            <v>-4088</v>
          </cell>
          <cell r="T31">
            <v>-8497</v>
          </cell>
          <cell r="V31">
            <v>-5476</v>
          </cell>
        </row>
        <row r="32">
          <cell r="O32">
            <v>30</v>
          </cell>
          <cell r="Q32">
            <v>-34633</v>
          </cell>
          <cell r="R32">
            <v>-2723.4848299999999</v>
          </cell>
          <cell r="S32">
            <v>-7023</v>
          </cell>
          <cell r="T32">
            <v>-21049</v>
          </cell>
          <cell r="V32">
            <v>-12474</v>
          </cell>
        </row>
        <row r="33"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V33" t="str">
            <v/>
          </cell>
        </row>
      </sheetData>
      <sheetData sheetId="2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23466</v>
          </cell>
          <cell r="L5">
            <v>7712.0197799999996</v>
          </cell>
          <cell r="M5">
            <v>19734</v>
          </cell>
          <cell r="N5">
            <v>147</v>
          </cell>
          <cell r="O5">
            <v>7278</v>
          </cell>
        </row>
        <row r="6">
          <cell r="K6">
            <v>12808</v>
          </cell>
          <cell r="L6">
            <v>5874.8625000000002</v>
          </cell>
          <cell r="M6">
            <v>11742</v>
          </cell>
          <cell r="N6">
            <v>114</v>
          </cell>
          <cell r="O6">
            <v>4649</v>
          </cell>
        </row>
        <row r="7">
          <cell r="K7">
            <v>8789</v>
          </cell>
          <cell r="L7">
            <v>5390.3593899999996</v>
          </cell>
          <cell r="M7">
            <v>10035</v>
          </cell>
          <cell r="N7">
            <v>98</v>
          </cell>
          <cell r="O7">
            <v>3719</v>
          </cell>
        </row>
        <row r="8">
          <cell r="K8">
            <v>6916</v>
          </cell>
          <cell r="L8">
            <v>4909.1489300000003</v>
          </cell>
          <cell r="M8">
            <v>8915</v>
          </cell>
          <cell r="N8">
            <v>85</v>
          </cell>
          <cell r="O8">
            <v>3065</v>
          </cell>
        </row>
        <row r="9">
          <cell r="K9">
            <v>6491</v>
          </cell>
          <cell r="L9">
            <v>4804.67292</v>
          </cell>
          <cell r="M9">
            <v>8431</v>
          </cell>
          <cell r="N9">
            <v>57</v>
          </cell>
          <cell r="O9">
            <v>2917</v>
          </cell>
        </row>
        <row r="10">
          <cell r="K10">
            <v>5316</v>
          </cell>
          <cell r="L10">
            <v>4626.8115699999998</v>
          </cell>
          <cell r="M10">
            <v>7785</v>
          </cell>
          <cell r="N10">
            <v>47</v>
          </cell>
          <cell r="O10">
            <v>2407</v>
          </cell>
        </row>
        <row r="11">
          <cell r="K11">
            <v>4646</v>
          </cell>
          <cell r="L11">
            <v>4362.9971599999999</v>
          </cell>
          <cell r="M11">
            <v>6960</v>
          </cell>
          <cell r="N11">
            <v>42</v>
          </cell>
          <cell r="O11">
            <v>2011</v>
          </cell>
        </row>
        <row r="12">
          <cell r="K12">
            <v>3260</v>
          </cell>
          <cell r="L12">
            <v>3891.3501799999999</v>
          </cell>
          <cell r="M12">
            <v>6358</v>
          </cell>
          <cell r="N12">
            <v>35</v>
          </cell>
          <cell r="O12">
            <v>1931</v>
          </cell>
        </row>
        <row r="13">
          <cell r="K13">
            <v>2445</v>
          </cell>
          <cell r="L13">
            <v>3623.0334600000001</v>
          </cell>
          <cell r="M13">
            <v>5954</v>
          </cell>
          <cell r="N13">
            <v>28</v>
          </cell>
          <cell r="O13">
            <v>1534</v>
          </cell>
        </row>
        <row r="14">
          <cell r="K14">
            <v>2084</v>
          </cell>
          <cell r="L14">
            <v>3373.8203100000001</v>
          </cell>
          <cell r="M14">
            <v>5401</v>
          </cell>
          <cell r="N14">
            <v>25</v>
          </cell>
          <cell r="O14">
            <v>1375</v>
          </cell>
        </row>
        <row r="15">
          <cell r="K15">
            <v>1500</v>
          </cell>
          <cell r="L15">
            <v>3031.0576299999998</v>
          </cell>
          <cell r="M15">
            <v>4985</v>
          </cell>
          <cell r="N15">
            <v>21</v>
          </cell>
          <cell r="O15">
            <v>1285</v>
          </cell>
        </row>
        <row r="16">
          <cell r="K16">
            <v>-345</v>
          </cell>
          <cell r="L16">
            <v>2886.3642599999998</v>
          </cell>
          <cell r="M16">
            <v>4400</v>
          </cell>
          <cell r="N16">
            <v>16</v>
          </cell>
          <cell r="O16">
            <v>1164</v>
          </cell>
        </row>
        <row r="17">
          <cell r="K17">
            <v>-1040</v>
          </cell>
          <cell r="L17">
            <v>2666.0024400000002</v>
          </cell>
          <cell r="M17">
            <v>3787</v>
          </cell>
          <cell r="N17">
            <v>9</v>
          </cell>
          <cell r="O17">
            <v>556</v>
          </cell>
        </row>
        <row r="18">
          <cell r="K18">
            <v>-1654</v>
          </cell>
          <cell r="L18">
            <v>2406.9272500000002</v>
          </cell>
          <cell r="M18">
            <v>3422</v>
          </cell>
          <cell r="N18">
            <v>5</v>
          </cell>
          <cell r="O18">
            <v>291</v>
          </cell>
        </row>
        <row r="19">
          <cell r="K19">
            <v>-2561</v>
          </cell>
          <cell r="L19">
            <v>2088.5913099999998</v>
          </cell>
          <cell r="M19">
            <v>2816</v>
          </cell>
          <cell r="N19">
            <v>1</v>
          </cell>
          <cell r="O19">
            <v>-280</v>
          </cell>
        </row>
        <row r="20">
          <cell r="K20">
            <v>-2884</v>
          </cell>
          <cell r="L20">
            <v>1737.1855399999999</v>
          </cell>
          <cell r="M20">
            <v>2119</v>
          </cell>
          <cell r="N20">
            <v>-2</v>
          </cell>
          <cell r="O20">
            <v>-326</v>
          </cell>
        </row>
        <row r="21">
          <cell r="K21">
            <v>-3953</v>
          </cell>
          <cell r="L21">
            <v>1329.65625</v>
          </cell>
          <cell r="M21">
            <v>1622</v>
          </cell>
          <cell r="N21">
            <v>-9</v>
          </cell>
          <cell r="O21">
            <v>-606</v>
          </cell>
        </row>
        <row r="22">
          <cell r="K22">
            <v>-5067</v>
          </cell>
          <cell r="L22">
            <v>903.18697999999995</v>
          </cell>
          <cell r="M22">
            <v>1214</v>
          </cell>
          <cell r="N22">
            <v>-130</v>
          </cell>
          <cell r="O22">
            <v>-827</v>
          </cell>
        </row>
        <row r="23">
          <cell r="K23">
            <v>-6404</v>
          </cell>
          <cell r="L23">
            <v>721.21875999999997</v>
          </cell>
          <cell r="M23">
            <v>930</v>
          </cell>
          <cell r="N23">
            <v>-212</v>
          </cell>
          <cell r="O23">
            <v>-1067</v>
          </cell>
        </row>
        <row r="24">
          <cell r="K24">
            <v>-7331</v>
          </cell>
          <cell r="L24">
            <v>292.97654999999997</v>
          </cell>
          <cell r="M24">
            <v>640</v>
          </cell>
          <cell r="N24">
            <v>-390</v>
          </cell>
          <cell r="O24">
            <v>-1600</v>
          </cell>
        </row>
        <row r="25">
          <cell r="K25">
            <v>-8071</v>
          </cell>
          <cell r="L25">
            <v>-6.9907000000000004</v>
          </cell>
          <cell r="M25">
            <v>250</v>
          </cell>
          <cell r="N25">
            <v>-911</v>
          </cell>
          <cell r="O25">
            <v>-1989</v>
          </cell>
        </row>
        <row r="26">
          <cell r="K26">
            <v>-8739</v>
          </cell>
          <cell r="L26">
            <v>-60.889650000000003</v>
          </cell>
          <cell r="M26">
            <v>-171</v>
          </cell>
          <cell r="N26">
            <v>-1651</v>
          </cell>
          <cell r="O26">
            <v>-2179</v>
          </cell>
        </row>
        <row r="27">
          <cell r="K27">
            <v>-9553</v>
          </cell>
          <cell r="L27">
            <v>-111.24316</v>
          </cell>
          <cell r="M27">
            <v>-578</v>
          </cell>
          <cell r="N27">
            <v>-2348</v>
          </cell>
          <cell r="O27">
            <v>-2433</v>
          </cell>
        </row>
        <row r="28">
          <cell r="K28">
            <v>-11140</v>
          </cell>
          <cell r="L28">
            <v>-157.28125</v>
          </cell>
          <cell r="M28">
            <v>-1166</v>
          </cell>
          <cell r="N28">
            <v>-3803</v>
          </cell>
          <cell r="O28">
            <v>-2584</v>
          </cell>
        </row>
        <row r="29">
          <cell r="K29">
            <v>-11972</v>
          </cell>
          <cell r="L29">
            <v>-275.66014999999999</v>
          </cell>
          <cell r="M29">
            <v>-1826</v>
          </cell>
          <cell r="N29">
            <v>-4563</v>
          </cell>
          <cell r="O29">
            <v>-2966</v>
          </cell>
        </row>
        <row r="30">
          <cell r="K30">
            <v>-12831</v>
          </cell>
          <cell r="L30">
            <v>-373.49416000000002</v>
          </cell>
          <cell r="M30">
            <v>-2534</v>
          </cell>
          <cell r="N30">
            <v>-5816</v>
          </cell>
          <cell r="O30">
            <v>-3475</v>
          </cell>
        </row>
        <row r="31">
          <cell r="K31">
            <v>-14233</v>
          </cell>
          <cell r="L31">
            <v>-473.88621999999998</v>
          </cell>
          <cell r="M31">
            <v>-3001</v>
          </cell>
          <cell r="N31">
            <v>-6464</v>
          </cell>
          <cell r="O31">
            <v>-3922</v>
          </cell>
        </row>
        <row r="32">
          <cell r="K32">
            <v>-15670</v>
          </cell>
          <cell r="L32">
            <v>-611.94622000000004</v>
          </cell>
          <cell r="M32">
            <v>-3292</v>
          </cell>
          <cell r="N32">
            <v>-7547</v>
          </cell>
          <cell r="O32">
            <v>-4235</v>
          </cell>
        </row>
        <row r="33">
          <cell r="K33">
            <v>-19638</v>
          </cell>
          <cell r="L33">
            <v>-820.62494000000004</v>
          </cell>
          <cell r="M33">
            <v>-4088</v>
          </cell>
          <cell r="N33">
            <v>-8497</v>
          </cell>
          <cell r="O33">
            <v>-5476</v>
          </cell>
        </row>
        <row r="34">
          <cell r="K34">
            <v>-34633</v>
          </cell>
          <cell r="L34">
            <v>-2723.4848299999999</v>
          </cell>
          <cell r="M34">
            <v>-7023</v>
          </cell>
          <cell r="N34">
            <v>-21049</v>
          </cell>
          <cell r="O34">
            <v>-12474</v>
          </cell>
        </row>
        <row r="35"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</row>
      </sheetData>
      <sheetData sheetId="3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19349</v>
          </cell>
          <cell r="R3">
            <v>6363.00072</v>
          </cell>
          <cell r="S3">
            <v>13929</v>
          </cell>
          <cell r="T3">
            <v>165</v>
          </cell>
          <cell r="V3">
            <v>6314</v>
          </cell>
          <cell r="Y3">
            <v>0.25</v>
          </cell>
          <cell r="Z3">
            <v>-6680</v>
          </cell>
          <cell r="AA3">
            <v>-278.29003999999998</v>
          </cell>
          <cell r="AB3">
            <v>-2068.5</v>
          </cell>
          <cell r="AC3">
            <v>-1164</v>
          </cell>
          <cell r="AD3">
            <v>-1561</v>
          </cell>
        </row>
        <row r="4">
          <cell r="O4">
            <v>2</v>
          </cell>
          <cell r="Q4">
            <v>12568</v>
          </cell>
          <cell r="R4">
            <v>5848.2779099999998</v>
          </cell>
          <cell r="S4">
            <v>10401</v>
          </cell>
          <cell r="T4">
            <v>104</v>
          </cell>
          <cell r="V4">
            <v>4163</v>
          </cell>
          <cell r="Y4">
            <v>0.05</v>
          </cell>
          <cell r="Z4">
            <v>-16899.5</v>
          </cell>
          <cell r="AA4">
            <v>-1780.2624249999999</v>
          </cell>
          <cell r="AB4">
            <v>-4736.5</v>
          </cell>
          <cell r="AC4">
            <v>-7174.5</v>
          </cell>
          <cell r="AD4">
            <v>-4373.5</v>
          </cell>
        </row>
        <row r="5">
          <cell r="O5">
            <v>3</v>
          </cell>
          <cell r="Q5">
            <v>10739</v>
          </cell>
          <cell r="R5">
            <v>5491.5816100000002</v>
          </cell>
          <cell r="S5">
            <v>8229</v>
          </cell>
          <cell r="T5">
            <v>100</v>
          </cell>
          <cell r="V5">
            <v>3411</v>
          </cell>
          <cell r="Y5" t="str">
            <v>Min</v>
          </cell>
          <cell r="Z5">
            <v>-33198</v>
          </cell>
          <cell r="AA5">
            <v>-3461.94526</v>
          </cell>
          <cell r="AB5">
            <v>-8067</v>
          </cell>
          <cell r="AC5">
            <v>-15100</v>
          </cell>
          <cell r="AD5">
            <v>-11400</v>
          </cell>
        </row>
        <row r="6">
          <cell r="O6">
            <v>4</v>
          </cell>
          <cell r="Q6">
            <v>7594</v>
          </cell>
          <cell r="R6">
            <v>5217.3131199999998</v>
          </cell>
          <cell r="S6">
            <v>6996</v>
          </cell>
          <cell r="T6">
            <v>97</v>
          </cell>
          <cell r="V6">
            <v>2457</v>
          </cell>
          <cell r="Y6" t="str">
            <v>Mean</v>
          </cell>
          <cell r="Z6">
            <v>-2321.2258064516127</v>
          </cell>
          <cell r="AA6">
            <v>1196.7350922580652</v>
          </cell>
          <cell r="AB6">
            <v>1298.0645161290322</v>
          </cell>
          <cell r="AC6">
            <v>-1449.3548387096773</v>
          </cell>
          <cell r="AD6">
            <v>-426.32258064516128</v>
          </cell>
        </row>
        <row r="7">
          <cell r="O7">
            <v>5</v>
          </cell>
          <cell r="Q7">
            <v>6009</v>
          </cell>
          <cell r="R7">
            <v>4362.0162</v>
          </cell>
          <cell r="S7">
            <v>6271</v>
          </cell>
          <cell r="T7">
            <v>84</v>
          </cell>
          <cell r="V7">
            <v>2064</v>
          </cell>
          <cell r="Y7" t="str">
            <v>Median</v>
          </cell>
          <cell r="Z7">
            <v>-1599</v>
          </cell>
          <cell r="AA7">
            <v>730.35402999999997</v>
          </cell>
          <cell r="AB7">
            <v>576</v>
          </cell>
          <cell r="AC7">
            <v>1</v>
          </cell>
          <cell r="AD7">
            <v>-306</v>
          </cell>
        </row>
        <row r="8">
          <cell r="O8">
            <v>6</v>
          </cell>
          <cell r="Q8">
            <v>4643</v>
          </cell>
          <cell r="R8">
            <v>3378.1071400000001</v>
          </cell>
          <cell r="S8">
            <v>5700</v>
          </cell>
          <cell r="T8">
            <v>60</v>
          </cell>
          <cell r="V8">
            <v>1785</v>
          </cell>
          <cell r="Y8" t="str">
            <v>Max</v>
          </cell>
          <cell r="Z8">
            <v>19349</v>
          </cell>
          <cell r="AA8">
            <v>6363.00072</v>
          </cell>
          <cell r="AB8">
            <v>13929</v>
          </cell>
          <cell r="AC8">
            <v>165</v>
          </cell>
          <cell r="AD8">
            <v>6314</v>
          </cell>
        </row>
        <row r="9">
          <cell r="O9">
            <v>7</v>
          </cell>
          <cell r="Q9">
            <v>4239</v>
          </cell>
          <cell r="R9">
            <v>2803.91363</v>
          </cell>
          <cell r="S9">
            <v>5175</v>
          </cell>
          <cell r="T9">
            <v>46</v>
          </cell>
          <cell r="V9">
            <v>1634</v>
          </cell>
          <cell r="Y9">
            <v>0.95</v>
          </cell>
          <cell r="Z9">
            <v>11653.5</v>
          </cell>
          <cell r="AA9">
            <v>5669.92976</v>
          </cell>
          <cell r="AB9">
            <v>9315</v>
          </cell>
          <cell r="AC9">
            <v>102</v>
          </cell>
          <cell r="AD9">
            <v>3787</v>
          </cell>
        </row>
        <row r="10">
          <cell r="O10">
            <v>8</v>
          </cell>
          <cell r="Q10">
            <v>3792</v>
          </cell>
          <cell r="R10">
            <v>2582.94776</v>
          </cell>
          <cell r="S10">
            <v>4456</v>
          </cell>
          <cell r="T10">
            <v>34</v>
          </cell>
          <cell r="V10">
            <v>1337</v>
          </cell>
          <cell r="Y10">
            <v>0.75</v>
          </cell>
          <cell r="Z10">
            <v>3687</v>
          </cell>
          <cell r="AA10">
            <v>2474.0256449999997</v>
          </cell>
          <cell r="AB10">
            <v>4103.5</v>
          </cell>
          <cell r="AC10">
            <v>31.5</v>
          </cell>
          <cell r="AD10">
            <v>1168.5</v>
          </cell>
        </row>
        <row r="11">
          <cell r="O11">
            <v>9</v>
          </cell>
          <cell r="Q11">
            <v>3582</v>
          </cell>
          <cell r="R11">
            <v>2365.1035299999999</v>
          </cell>
          <cell r="S11">
            <v>3751</v>
          </cell>
          <cell r="T11">
            <v>29</v>
          </cell>
          <cell r="V11">
            <v>1000</v>
          </cell>
        </row>
        <row r="12">
          <cell r="O12">
            <v>10</v>
          </cell>
          <cell r="Q12">
            <v>3333</v>
          </cell>
          <cell r="R12">
            <v>2124.9668200000001</v>
          </cell>
          <cell r="S12">
            <v>3048</v>
          </cell>
          <cell r="T12">
            <v>23</v>
          </cell>
          <cell r="V12">
            <v>879</v>
          </cell>
        </row>
        <row r="13">
          <cell r="O13">
            <v>11</v>
          </cell>
          <cell r="Q13">
            <v>2228</v>
          </cell>
          <cell r="R13">
            <v>1513.5629200000001</v>
          </cell>
          <cell r="S13">
            <v>2734</v>
          </cell>
          <cell r="T13">
            <v>11</v>
          </cell>
          <cell r="V13">
            <v>691</v>
          </cell>
        </row>
        <row r="14">
          <cell r="O14">
            <v>12</v>
          </cell>
          <cell r="Q14">
            <v>1466</v>
          </cell>
          <cell r="R14">
            <v>1359.3507</v>
          </cell>
          <cell r="S14">
            <v>2072</v>
          </cell>
          <cell r="T14">
            <v>8</v>
          </cell>
          <cell r="V14">
            <v>473</v>
          </cell>
        </row>
        <row r="15">
          <cell r="O15">
            <v>13</v>
          </cell>
          <cell r="Q15">
            <v>393</v>
          </cell>
          <cell r="R15">
            <v>1116.2343800000001</v>
          </cell>
          <cell r="S15">
            <v>1743</v>
          </cell>
          <cell r="T15">
            <v>7</v>
          </cell>
          <cell r="V15">
            <v>198</v>
          </cell>
        </row>
        <row r="16">
          <cell r="O16">
            <v>14</v>
          </cell>
          <cell r="Q16">
            <v>-40</v>
          </cell>
          <cell r="R16">
            <v>990.16075000000001</v>
          </cell>
          <cell r="S16">
            <v>1436</v>
          </cell>
          <cell r="T16">
            <v>3</v>
          </cell>
          <cell r="V16">
            <v>23</v>
          </cell>
        </row>
        <row r="17">
          <cell r="O17">
            <v>15</v>
          </cell>
          <cell r="Q17">
            <v>-786</v>
          </cell>
          <cell r="R17">
            <v>850.19529999999997</v>
          </cell>
          <cell r="S17">
            <v>1141</v>
          </cell>
          <cell r="T17">
            <v>2</v>
          </cell>
          <cell r="V17">
            <v>-182</v>
          </cell>
        </row>
        <row r="18">
          <cell r="O18">
            <v>16</v>
          </cell>
          <cell r="Q18">
            <v>-1599</v>
          </cell>
          <cell r="R18">
            <v>730.35402999999997</v>
          </cell>
          <cell r="S18">
            <v>576</v>
          </cell>
          <cell r="T18">
            <v>1</v>
          </cell>
          <cell r="V18">
            <v>-306</v>
          </cell>
        </row>
        <row r="19">
          <cell r="O19">
            <v>17</v>
          </cell>
          <cell r="Q19">
            <v>-2706</v>
          </cell>
          <cell r="R19">
            <v>586.56604000000004</v>
          </cell>
          <cell r="S19">
            <v>284</v>
          </cell>
          <cell r="T19">
            <v>-1</v>
          </cell>
          <cell r="V19">
            <v>-386</v>
          </cell>
        </row>
        <row r="20">
          <cell r="O20">
            <v>18</v>
          </cell>
          <cell r="Q20">
            <v>-3744</v>
          </cell>
          <cell r="R20">
            <v>336.40649999999999</v>
          </cell>
          <cell r="S20">
            <v>14</v>
          </cell>
          <cell r="T20">
            <v>-3</v>
          </cell>
          <cell r="V20">
            <v>-563</v>
          </cell>
        </row>
        <row r="21">
          <cell r="O21">
            <v>19</v>
          </cell>
          <cell r="Q21">
            <v>-4383</v>
          </cell>
          <cell r="R21">
            <v>-37.84375</v>
          </cell>
          <cell r="S21">
            <v>-100</v>
          </cell>
          <cell r="T21">
            <v>-6</v>
          </cell>
          <cell r="V21">
            <v>-804</v>
          </cell>
        </row>
        <row r="22">
          <cell r="O22">
            <v>20</v>
          </cell>
          <cell r="Q22">
            <v>-4920</v>
          </cell>
          <cell r="R22">
            <v>-95.62312</v>
          </cell>
          <cell r="S22">
            <v>-598</v>
          </cell>
          <cell r="T22">
            <v>-143</v>
          </cell>
          <cell r="V22">
            <v>-963</v>
          </cell>
        </row>
        <row r="23">
          <cell r="O23">
            <v>21</v>
          </cell>
          <cell r="Q23">
            <v>-5605</v>
          </cell>
          <cell r="R23">
            <v>-129.3125</v>
          </cell>
          <cell r="S23">
            <v>-786</v>
          </cell>
          <cell r="T23">
            <v>-345</v>
          </cell>
          <cell r="V23">
            <v>-1117</v>
          </cell>
        </row>
        <row r="24">
          <cell r="O24">
            <v>22</v>
          </cell>
          <cell r="Q24">
            <v>-6080</v>
          </cell>
          <cell r="R24">
            <v>-167.3374</v>
          </cell>
          <cell r="S24">
            <v>-1257</v>
          </cell>
          <cell r="T24">
            <v>-540</v>
          </cell>
          <cell r="V24">
            <v>-1388</v>
          </cell>
        </row>
        <row r="25">
          <cell r="O25">
            <v>23</v>
          </cell>
          <cell r="Q25">
            <v>-6546</v>
          </cell>
          <cell r="R25">
            <v>-201.75</v>
          </cell>
          <cell r="S25">
            <v>-1906</v>
          </cell>
          <cell r="T25">
            <v>-917</v>
          </cell>
          <cell r="V25">
            <v>-1477</v>
          </cell>
        </row>
        <row r="26">
          <cell r="O26">
            <v>24</v>
          </cell>
          <cell r="Q26">
            <v>-6814</v>
          </cell>
          <cell r="R26">
            <v>-354.83008000000001</v>
          </cell>
          <cell r="S26">
            <v>-2231</v>
          </cell>
          <cell r="T26">
            <v>-1411</v>
          </cell>
          <cell r="V26">
            <v>-1645</v>
          </cell>
        </row>
        <row r="27">
          <cell r="O27">
            <v>25</v>
          </cell>
          <cell r="Q27">
            <v>-7918</v>
          </cell>
          <cell r="R27">
            <v>-457.81200000000001</v>
          </cell>
          <cell r="S27">
            <v>-2770</v>
          </cell>
          <cell r="T27">
            <v>-2014</v>
          </cell>
          <cell r="V27">
            <v>-1974</v>
          </cell>
        </row>
        <row r="28">
          <cell r="O28">
            <v>26</v>
          </cell>
          <cell r="Q28">
            <v>-9916</v>
          </cell>
          <cell r="R28">
            <v>-597.47819000000004</v>
          </cell>
          <cell r="S28">
            <v>-3036</v>
          </cell>
          <cell r="T28">
            <v>-2567</v>
          </cell>
          <cell r="V28">
            <v>-2459</v>
          </cell>
        </row>
        <row r="29">
          <cell r="O29">
            <v>27</v>
          </cell>
          <cell r="Q29">
            <v>-11404</v>
          </cell>
          <cell r="R29">
            <v>-782.44335999999998</v>
          </cell>
          <cell r="S29">
            <v>-3599</v>
          </cell>
          <cell r="T29">
            <v>-3113</v>
          </cell>
          <cell r="V29">
            <v>-2873</v>
          </cell>
        </row>
        <row r="30">
          <cell r="O30">
            <v>28</v>
          </cell>
          <cell r="Q30">
            <v>-12435</v>
          </cell>
          <cell r="R30">
            <v>-1074.37069</v>
          </cell>
          <cell r="S30">
            <v>-3893</v>
          </cell>
          <cell r="T30">
            <v>-5195</v>
          </cell>
          <cell r="V30">
            <v>-3361</v>
          </cell>
        </row>
        <row r="31">
          <cell r="O31">
            <v>29</v>
          </cell>
          <cell r="Q31">
            <v>-16081</v>
          </cell>
          <cell r="R31">
            <v>-1196.92769</v>
          </cell>
          <cell r="S31">
            <v>-4446</v>
          </cell>
          <cell r="T31">
            <v>-6556</v>
          </cell>
          <cell r="V31">
            <v>-3879</v>
          </cell>
        </row>
        <row r="32">
          <cell r="O32">
            <v>30</v>
          </cell>
          <cell r="Q32">
            <v>-17718</v>
          </cell>
          <cell r="R32">
            <v>-2363.5971599999998</v>
          </cell>
          <cell r="S32">
            <v>-5027</v>
          </cell>
          <cell r="T32">
            <v>-7793</v>
          </cell>
          <cell r="V32">
            <v>-4868</v>
          </cell>
        </row>
        <row r="33">
          <cell r="O33">
            <v>31</v>
          </cell>
          <cell r="Q33">
            <v>-33198</v>
          </cell>
          <cell r="R33">
            <v>-3461.94526</v>
          </cell>
          <cell r="S33">
            <v>-8067</v>
          </cell>
          <cell r="T33">
            <v>-15100</v>
          </cell>
          <cell r="V33">
            <v>-11400</v>
          </cell>
        </row>
      </sheetData>
      <sheetData sheetId="4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19349</v>
          </cell>
          <cell r="L5">
            <v>6363.00072</v>
          </cell>
          <cell r="M5">
            <v>13929</v>
          </cell>
          <cell r="N5">
            <v>165</v>
          </cell>
          <cell r="O5">
            <v>6314</v>
          </cell>
        </row>
        <row r="6">
          <cell r="K6">
            <v>12568</v>
          </cell>
          <cell r="L6">
            <v>5848.2779099999998</v>
          </cell>
          <cell r="M6">
            <v>10401</v>
          </cell>
          <cell r="N6">
            <v>104</v>
          </cell>
          <cell r="O6">
            <v>4163</v>
          </cell>
        </row>
        <row r="7">
          <cell r="K7">
            <v>10739</v>
          </cell>
          <cell r="L7">
            <v>5491.5816100000002</v>
          </cell>
          <cell r="M7">
            <v>8229</v>
          </cell>
          <cell r="N7">
            <v>100</v>
          </cell>
          <cell r="O7">
            <v>3411</v>
          </cell>
        </row>
        <row r="8">
          <cell r="K8">
            <v>7594</v>
          </cell>
          <cell r="L8">
            <v>5217.3131199999998</v>
          </cell>
          <cell r="M8">
            <v>6996</v>
          </cell>
          <cell r="N8">
            <v>97</v>
          </cell>
          <cell r="O8">
            <v>2457</v>
          </cell>
        </row>
        <row r="9">
          <cell r="K9">
            <v>6009</v>
          </cell>
          <cell r="L9">
            <v>4362.0162</v>
          </cell>
          <cell r="M9">
            <v>6271</v>
          </cell>
          <cell r="N9">
            <v>84</v>
          </cell>
          <cell r="O9">
            <v>2064</v>
          </cell>
        </row>
        <row r="10">
          <cell r="K10">
            <v>4643</v>
          </cell>
          <cell r="L10">
            <v>3378.1071400000001</v>
          </cell>
          <cell r="M10">
            <v>5700</v>
          </cell>
          <cell r="N10">
            <v>60</v>
          </cell>
          <cell r="O10">
            <v>1785</v>
          </cell>
        </row>
        <row r="11">
          <cell r="K11">
            <v>4239</v>
          </cell>
          <cell r="L11">
            <v>2803.91363</v>
          </cell>
          <cell r="M11">
            <v>5175</v>
          </cell>
          <cell r="N11">
            <v>46</v>
          </cell>
          <cell r="O11">
            <v>1634</v>
          </cell>
        </row>
        <row r="12">
          <cell r="K12">
            <v>3792</v>
          </cell>
          <cell r="L12">
            <v>2582.94776</v>
          </cell>
          <cell r="M12">
            <v>4456</v>
          </cell>
          <cell r="N12">
            <v>34</v>
          </cell>
          <cell r="O12">
            <v>1337</v>
          </cell>
        </row>
        <row r="13">
          <cell r="K13">
            <v>3582</v>
          </cell>
          <cell r="L13">
            <v>2365.1035299999999</v>
          </cell>
          <cell r="M13">
            <v>3751</v>
          </cell>
          <cell r="N13">
            <v>29</v>
          </cell>
          <cell r="O13">
            <v>1000</v>
          </cell>
        </row>
        <row r="14">
          <cell r="K14">
            <v>3333</v>
          </cell>
          <cell r="L14">
            <v>2124.9668200000001</v>
          </cell>
          <cell r="M14">
            <v>3048</v>
          </cell>
          <cell r="N14">
            <v>23</v>
          </cell>
          <cell r="O14">
            <v>879</v>
          </cell>
        </row>
        <row r="15">
          <cell r="K15">
            <v>2228</v>
          </cell>
          <cell r="L15">
            <v>1513.5629200000001</v>
          </cell>
          <cell r="M15">
            <v>2734</v>
          </cell>
          <cell r="N15">
            <v>11</v>
          </cell>
          <cell r="O15">
            <v>691</v>
          </cell>
        </row>
        <row r="16">
          <cell r="K16">
            <v>1466</v>
          </cell>
          <cell r="L16">
            <v>1359.3507</v>
          </cell>
          <cell r="M16">
            <v>2072</v>
          </cell>
          <cell r="N16">
            <v>8</v>
          </cell>
          <cell r="O16">
            <v>473</v>
          </cell>
        </row>
        <row r="17">
          <cell r="K17">
            <v>393</v>
          </cell>
          <cell r="L17">
            <v>1116.2343800000001</v>
          </cell>
          <cell r="M17">
            <v>1743</v>
          </cell>
          <cell r="N17">
            <v>7</v>
          </cell>
          <cell r="O17">
            <v>198</v>
          </cell>
        </row>
        <row r="18">
          <cell r="K18">
            <v>-40</v>
          </cell>
          <cell r="L18">
            <v>990.16075000000001</v>
          </cell>
          <cell r="M18">
            <v>1436</v>
          </cell>
          <cell r="N18">
            <v>3</v>
          </cell>
          <cell r="O18">
            <v>23</v>
          </cell>
        </row>
        <row r="19">
          <cell r="K19">
            <v>-786</v>
          </cell>
          <cell r="L19">
            <v>850.19529999999997</v>
          </cell>
          <cell r="M19">
            <v>1141</v>
          </cell>
          <cell r="N19">
            <v>2</v>
          </cell>
          <cell r="O19">
            <v>-182</v>
          </cell>
        </row>
        <row r="20">
          <cell r="K20">
            <v>-1599</v>
          </cell>
          <cell r="L20">
            <v>730.35402999999997</v>
          </cell>
          <cell r="M20">
            <v>576</v>
          </cell>
          <cell r="N20">
            <v>1</v>
          </cell>
          <cell r="O20">
            <v>-306</v>
          </cell>
        </row>
        <row r="21">
          <cell r="K21">
            <v>-2706</v>
          </cell>
          <cell r="L21">
            <v>586.56604000000004</v>
          </cell>
          <cell r="M21">
            <v>284</v>
          </cell>
          <cell r="N21">
            <v>-1</v>
          </cell>
          <cell r="O21">
            <v>-386</v>
          </cell>
        </row>
        <row r="22">
          <cell r="K22">
            <v>-3744</v>
          </cell>
          <cell r="L22">
            <v>336.40649999999999</v>
          </cell>
          <cell r="M22">
            <v>14</v>
          </cell>
          <cell r="N22">
            <v>-3</v>
          </cell>
          <cell r="O22">
            <v>-563</v>
          </cell>
        </row>
        <row r="23">
          <cell r="K23">
            <v>-4383</v>
          </cell>
          <cell r="L23">
            <v>-37.84375</v>
          </cell>
          <cell r="M23">
            <v>-100</v>
          </cell>
          <cell r="N23">
            <v>-6</v>
          </cell>
          <cell r="O23">
            <v>-804</v>
          </cell>
        </row>
        <row r="24">
          <cell r="K24">
            <v>-4920</v>
          </cell>
          <cell r="L24">
            <v>-95.62312</v>
          </cell>
          <cell r="M24">
            <v>-598</v>
          </cell>
          <cell r="N24">
            <v>-143</v>
          </cell>
          <cell r="O24">
            <v>-963</v>
          </cell>
        </row>
        <row r="25">
          <cell r="K25">
            <v>-5605</v>
          </cell>
          <cell r="L25">
            <v>-129.3125</v>
          </cell>
          <cell r="M25">
            <v>-786</v>
          </cell>
          <cell r="N25">
            <v>-345</v>
          </cell>
          <cell r="O25">
            <v>-1117</v>
          </cell>
        </row>
        <row r="26">
          <cell r="K26">
            <v>-6080</v>
          </cell>
          <cell r="L26">
            <v>-167.3374</v>
          </cell>
          <cell r="M26">
            <v>-1257</v>
          </cell>
          <cell r="N26">
            <v>-540</v>
          </cell>
          <cell r="O26">
            <v>-1388</v>
          </cell>
        </row>
        <row r="27">
          <cell r="K27">
            <v>-6546</v>
          </cell>
          <cell r="L27">
            <v>-201.75</v>
          </cell>
          <cell r="M27">
            <v>-1906</v>
          </cell>
          <cell r="N27">
            <v>-917</v>
          </cell>
          <cell r="O27">
            <v>-1477</v>
          </cell>
        </row>
        <row r="28">
          <cell r="K28">
            <v>-6814</v>
          </cell>
          <cell r="L28">
            <v>-354.83008000000001</v>
          </cell>
          <cell r="M28">
            <v>-2231</v>
          </cell>
          <cell r="N28">
            <v>-1411</v>
          </cell>
          <cell r="O28">
            <v>-1645</v>
          </cell>
        </row>
        <row r="29">
          <cell r="K29">
            <v>-7918</v>
          </cell>
          <cell r="L29">
            <v>-457.81200000000001</v>
          </cell>
          <cell r="M29">
            <v>-2770</v>
          </cell>
          <cell r="N29">
            <v>-2014</v>
          </cell>
          <cell r="O29">
            <v>-1974</v>
          </cell>
        </row>
        <row r="30">
          <cell r="K30">
            <v>-9916</v>
          </cell>
          <cell r="L30">
            <v>-597.47819000000004</v>
          </cell>
          <cell r="M30">
            <v>-3036</v>
          </cell>
          <cell r="N30">
            <v>-2567</v>
          </cell>
          <cell r="O30">
            <v>-2459</v>
          </cell>
        </row>
        <row r="31">
          <cell r="K31">
            <v>-11404</v>
          </cell>
          <cell r="L31">
            <v>-782.44335999999998</v>
          </cell>
          <cell r="M31">
            <v>-3599</v>
          </cell>
          <cell r="N31">
            <v>-3113</v>
          </cell>
          <cell r="O31">
            <v>-2873</v>
          </cell>
        </row>
        <row r="32">
          <cell r="K32">
            <v>-12435</v>
          </cell>
          <cell r="L32">
            <v>-1074.37069</v>
          </cell>
          <cell r="M32">
            <v>-3893</v>
          </cell>
          <cell r="N32">
            <v>-5195</v>
          </cell>
          <cell r="O32">
            <v>-3361</v>
          </cell>
        </row>
        <row r="33">
          <cell r="K33">
            <v>-16081</v>
          </cell>
          <cell r="L33">
            <v>-1196.92769</v>
          </cell>
          <cell r="M33">
            <v>-4446</v>
          </cell>
          <cell r="N33">
            <v>-6556</v>
          </cell>
          <cell r="O33">
            <v>-3879</v>
          </cell>
        </row>
        <row r="34">
          <cell r="K34">
            <v>-17718</v>
          </cell>
          <cell r="L34">
            <v>-2363.5971599999998</v>
          </cell>
          <cell r="M34">
            <v>-5027</v>
          </cell>
          <cell r="N34">
            <v>-7793</v>
          </cell>
          <cell r="O34">
            <v>-4868</v>
          </cell>
        </row>
        <row r="35">
          <cell r="K35">
            <v>-33198</v>
          </cell>
          <cell r="L35">
            <v>-3461.94526</v>
          </cell>
          <cell r="M35">
            <v>-8067</v>
          </cell>
          <cell r="N35">
            <v>-15100</v>
          </cell>
          <cell r="O35">
            <v>-11400</v>
          </cell>
        </row>
      </sheetData>
      <sheetData sheetId="5">
        <row r="2">
          <cell r="Z2" t="str">
            <v>Sydney MSP</v>
          </cell>
          <cell r="AA2" t="str">
            <v>Sydney EGP</v>
          </cell>
          <cell r="AB2" t="str">
            <v>Adelaide MAP</v>
          </cell>
          <cell r="AC2" t="str">
            <v>Adelaide SEAGas</v>
          </cell>
          <cell r="AD2" t="str">
            <v>Brisbane RBP</v>
          </cell>
        </row>
        <row r="3">
          <cell r="O3">
            <v>1</v>
          </cell>
          <cell r="Q3">
            <v>20346</v>
          </cell>
          <cell r="R3">
            <v>7610.0740599999999</v>
          </cell>
          <cell r="S3">
            <v>17141</v>
          </cell>
          <cell r="T3">
            <v>193</v>
          </cell>
          <cell r="V3">
            <v>7953</v>
          </cell>
          <cell r="Y3">
            <v>0.25</v>
          </cell>
          <cell r="Z3">
            <v>-7498</v>
          </cell>
          <cell r="AA3">
            <v>-386.031115</v>
          </cell>
          <cell r="AB3">
            <v>-2073</v>
          </cell>
          <cell r="AC3">
            <v>-857</v>
          </cell>
          <cell r="AD3">
            <v>-1514</v>
          </cell>
        </row>
        <row r="4">
          <cell r="O4">
            <v>2</v>
          </cell>
          <cell r="Q4">
            <v>14511</v>
          </cell>
          <cell r="R4">
            <v>4690.7949099999996</v>
          </cell>
          <cell r="S4">
            <v>10824</v>
          </cell>
          <cell r="T4">
            <v>133</v>
          </cell>
          <cell r="V4">
            <v>5586</v>
          </cell>
          <cell r="Y4">
            <v>0.05</v>
          </cell>
          <cell r="Z4">
            <v>-16572.5</v>
          </cell>
          <cell r="AA4">
            <v>-2084.6792799999998</v>
          </cell>
          <cell r="AB4">
            <v>-5228</v>
          </cell>
          <cell r="AC4">
            <v>-6008.5</v>
          </cell>
          <cell r="AD4">
            <v>-3920.5</v>
          </cell>
        </row>
        <row r="5">
          <cell r="O5">
            <v>3</v>
          </cell>
          <cell r="Q5">
            <v>12508</v>
          </cell>
          <cell r="R5">
            <v>4269.9997499999999</v>
          </cell>
          <cell r="S5">
            <v>7569</v>
          </cell>
          <cell r="T5">
            <v>103</v>
          </cell>
          <cell r="V5">
            <v>4544</v>
          </cell>
          <cell r="Y5" t="str">
            <v>Min</v>
          </cell>
          <cell r="Z5">
            <v>-31707</v>
          </cell>
          <cell r="AA5">
            <v>-3899.1872699999999</v>
          </cell>
          <cell r="AB5">
            <v>-8877</v>
          </cell>
          <cell r="AC5">
            <v>-13425</v>
          </cell>
          <cell r="AD5">
            <v>-7384</v>
          </cell>
        </row>
        <row r="6">
          <cell r="O6">
            <v>4</v>
          </cell>
          <cell r="Q6">
            <v>11765</v>
          </cell>
          <cell r="R6">
            <v>3407.57836</v>
          </cell>
          <cell r="S6">
            <v>5672</v>
          </cell>
          <cell r="T6">
            <v>93</v>
          </cell>
          <cell r="V6">
            <v>3604</v>
          </cell>
          <cell r="Y6" t="str">
            <v>Mean</v>
          </cell>
          <cell r="Z6">
            <v>-1283.8064516129032</v>
          </cell>
          <cell r="AA6">
            <v>903.72742806451686</v>
          </cell>
          <cell r="AB6">
            <v>971.12903225806451</v>
          </cell>
          <cell r="AC6">
            <v>-1184.3870967741937</v>
          </cell>
          <cell r="AD6">
            <v>297.16129032258067</v>
          </cell>
        </row>
        <row r="7">
          <cell r="O7">
            <v>5</v>
          </cell>
          <cell r="Q7">
            <v>10561</v>
          </cell>
          <cell r="R7">
            <v>2999.9997199999998</v>
          </cell>
          <cell r="S7">
            <v>5353</v>
          </cell>
          <cell r="T7">
            <v>87</v>
          </cell>
          <cell r="V7">
            <v>2959</v>
          </cell>
          <cell r="Y7" t="str">
            <v>Median</v>
          </cell>
          <cell r="Z7">
            <v>-774</v>
          </cell>
          <cell r="AA7">
            <v>490.57607000000002</v>
          </cell>
          <cell r="AB7">
            <v>382</v>
          </cell>
          <cell r="AC7">
            <v>1</v>
          </cell>
          <cell r="AD7">
            <v>148</v>
          </cell>
        </row>
        <row r="8">
          <cell r="O8">
            <v>6</v>
          </cell>
          <cell r="Q8">
            <v>8629</v>
          </cell>
          <cell r="R8">
            <v>2611.9235199999998</v>
          </cell>
          <cell r="S8">
            <v>4656</v>
          </cell>
          <cell r="T8">
            <v>74</v>
          </cell>
          <cell r="V8">
            <v>2601</v>
          </cell>
          <cell r="Y8" t="str">
            <v>Max</v>
          </cell>
          <cell r="Z8">
            <v>20346</v>
          </cell>
          <cell r="AA8">
            <v>7610.0740599999999</v>
          </cell>
          <cell r="AB8">
            <v>17141</v>
          </cell>
          <cell r="AC8">
            <v>193</v>
          </cell>
          <cell r="AD8">
            <v>7953</v>
          </cell>
        </row>
        <row r="9">
          <cell r="O9">
            <v>7</v>
          </cell>
          <cell r="Q9">
            <v>7395</v>
          </cell>
          <cell r="R9">
            <v>2385.9998399999999</v>
          </cell>
          <cell r="S9">
            <v>4404</v>
          </cell>
          <cell r="T9">
            <v>64</v>
          </cell>
          <cell r="V9">
            <v>2386</v>
          </cell>
          <cell r="Y9">
            <v>0.95</v>
          </cell>
          <cell r="Z9">
            <v>13509.5</v>
          </cell>
          <cell r="AA9">
            <v>4480.3973299999998</v>
          </cell>
          <cell r="AB9">
            <v>9196.5</v>
          </cell>
          <cell r="AC9">
            <v>118</v>
          </cell>
          <cell r="AD9">
            <v>5065</v>
          </cell>
        </row>
        <row r="10">
          <cell r="O10">
            <v>8</v>
          </cell>
          <cell r="Q10">
            <v>6764</v>
          </cell>
          <cell r="R10">
            <v>2200.3671899999999</v>
          </cell>
          <cell r="S10">
            <v>3948</v>
          </cell>
          <cell r="T10">
            <v>37</v>
          </cell>
          <cell r="V10">
            <v>2048</v>
          </cell>
          <cell r="Y10">
            <v>0.75</v>
          </cell>
          <cell r="Z10">
            <v>6315</v>
          </cell>
          <cell r="AA10">
            <v>2107.3359949999999</v>
          </cell>
          <cell r="AB10">
            <v>3834.5</v>
          </cell>
          <cell r="AC10">
            <v>34.5</v>
          </cell>
          <cell r="AD10">
            <v>1886</v>
          </cell>
        </row>
        <row r="11">
          <cell r="O11">
            <v>9</v>
          </cell>
          <cell r="Q11">
            <v>5866</v>
          </cell>
          <cell r="R11">
            <v>2014.3047999999999</v>
          </cell>
          <cell r="S11">
            <v>3721</v>
          </cell>
          <cell r="T11">
            <v>32</v>
          </cell>
          <cell r="V11">
            <v>1724</v>
          </cell>
        </row>
        <row r="12">
          <cell r="O12">
            <v>10</v>
          </cell>
          <cell r="Q12">
            <v>3555</v>
          </cell>
          <cell r="R12">
            <v>1984.89284</v>
          </cell>
          <cell r="S12">
            <v>2832</v>
          </cell>
          <cell r="T12">
            <v>28</v>
          </cell>
          <cell r="V12">
            <v>1532</v>
          </cell>
        </row>
        <row r="13">
          <cell r="O13">
            <v>11</v>
          </cell>
          <cell r="Q13">
            <v>2397</v>
          </cell>
          <cell r="R13">
            <v>1647.5767599999999</v>
          </cell>
          <cell r="S13">
            <v>2042</v>
          </cell>
          <cell r="T13">
            <v>25</v>
          </cell>
          <cell r="V13">
            <v>1378</v>
          </cell>
        </row>
        <row r="14">
          <cell r="O14">
            <v>12</v>
          </cell>
          <cell r="Q14">
            <v>1656</v>
          </cell>
          <cell r="R14">
            <v>1529.3646200000001</v>
          </cell>
          <cell r="S14">
            <v>1674</v>
          </cell>
          <cell r="T14">
            <v>19</v>
          </cell>
          <cell r="V14">
            <v>1202</v>
          </cell>
        </row>
        <row r="15">
          <cell r="O15">
            <v>13</v>
          </cell>
          <cell r="Q15">
            <v>1219</v>
          </cell>
          <cell r="R15">
            <v>1275.8373300000001</v>
          </cell>
          <cell r="S15">
            <v>1292</v>
          </cell>
          <cell r="T15">
            <v>10</v>
          </cell>
          <cell r="V15">
            <v>898</v>
          </cell>
        </row>
        <row r="16">
          <cell r="O16">
            <v>14</v>
          </cell>
          <cell r="Q16">
            <v>449</v>
          </cell>
          <cell r="R16">
            <v>1020.8905</v>
          </cell>
          <cell r="S16">
            <v>954</v>
          </cell>
          <cell r="T16">
            <v>7</v>
          </cell>
          <cell r="V16">
            <v>540</v>
          </cell>
        </row>
        <row r="17">
          <cell r="O17">
            <v>15</v>
          </cell>
          <cell r="Q17">
            <v>-299</v>
          </cell>
          <cell r="R17">
            <v>909.20714999999996</v>
          </cell>
          <cell r="S17">
            <v>561</v>
          </cell>
          <cell r="T17">
            <v>4</v>
          </cell>
          <cell r="V17">
            <v>393</v>
          </cell>
        </row>
        <row r="18">
          <cell r="O18">
            <v>16</v>
          </cell>
          <cell r="Q18">
            <v>-774</v>
          </cell>
          <cell r="R18">
            <v>490.57607000000002</v>
          </cell>
          <cell r="S18">
            <v>382</v>
          </cell>
          <cell r="T18">
            <v>1</v>
          </cell>
          <cell r="V18">
            <v>148</v>
          </cell>
        </row>
        <row r="19">
          <cell r="O19">
            <v>17</v>
          </cell>
          <cell r="Q19">
            <v>-1578</v>
          </cell>
          <cell r="R19">
            <v>186.71779000000001</v>
          </cell>
          <cell r="S19">
            <v>-265</v>
          </cell>
          <cell r="T19">
            <v>0</v>
          </cell>
          <cell r="V19">
            <v>-59</v>
          </cell>
        </row>
        <row r="20">
          <cell r="O20">
            <v>18</v>
          </cell>
          <cell r="Q20">
            <v>-2734</v>
          </cell>
          <cell r="R20">
            <v>-50.643999999999998</v>
          </cell>
          <cell r="S20">
            <v>-614</v>
          </cell>
          <cell r="T20">
            <v>-2</v>
          </cell>
          <cell r="V20">
            <v>-325</v>
          </cell>
        </row>
        <row r="21">
          <cell r="O21">
            <v>19</v>
          </cell>
          <cell r="Q21">
            <v>-3666</v>
          </cell>
          <cell r="R21">
            <v>-74.5</v>
          </cell>
          <cell r="S21">
            <v>-694</v>
          </cell>
          <cell r="T21">
            <v>-4</v>
          </cell>
          <cell r="V21">
            <v>-418</v>
          </cell>
        </row>
        <row r="22">
          <cell r="O22">
            <v>20</v>
          </cell>
          <cell r="Q22">
            <v>-4378</v>
          </cell>
          <cell r="R22">
            <v>-153.33766</v>
          </cell>
          <cell r="S22">
            <v>-957</v>
          </cell>
          <cell r="T22">
            <v>-9</v>
          </cell>
          <cell r="V22">
            <v>-559</v>
          </cell>
        </row>
        <row r="23">
          <cell r="O23">
            <v>21</v>
          </cell>
          <cell r="Q23">
            <v>-5426</v>
          </cell>
          <cell r="R23">
            <v>-180.59375</v>
          </cell>
          <cell r="S23">
            <v>-1321</v>
          </cell>
          <cell r="T23">
            <v>-83</v>
          </cell>
          <cell r="V23">
            <v>-636</v>
          </cell>
        </row>
        <row r="24">
          <cell r="O24">
            <v>22</v>
          </cell>
          <cell r="Q24">
            <v>-6454</v>
          </cell>
          <cell r="R24">
            <v>-220.69749999999999</v>
          </cell>
          <cell r="S24">
            <v>-1580</v>
          </cell>
          <cell r="T24">
            <v>-347</v>
          </cell>
          <cell r="V24">
            <v>-898</v>
          </cell>
        </row>
        <row r="25">
          <cell r="O25">
            <v>23</v>
          </cell>
          <cell r="Q25">
            <v>-7040</v>
          </cell>
          <cell r="R25">
            <v>-332.06200000000001</v>
          </cell>
          <cell r="S25">
            <v>-1972</v>
          </cell>
          <cell r="T25">
            <v>-691</v>
          </cell>
          <cell r="V25">
            <v>-1405</v>
          </cell>
        </row>
        <row r="26">
          <cell r="O26">
            <v>24</v>
          </cell>
          <cell r="Q26">
            <v>-7956</v>
          </cell>
          <cell r="R26">
            <v>-440.00022999999999</v>
          </cell>
          <cell r="S26">
            <v>-2174</v>
          </cell>
          <cell r="T26">
            <v>-1023</v>
          </cell>
          <cell r="V26">
            <v>-1623</v>
          </cell>
        </row>
        <row r="27">
          <cell r="O27">
            <v>25</v>
          </cell>
          <cell r="Q27">
            <v>-8395</v>
          </cell>
          <cell r="R27">
            <v>-574.03905999999995</v>
          </cell>
          <cell r="S27">
            <v>-2974</v>
          </cell>
          <cell r="T27">
            <v>-1439</v>
          </cell>
          <cell r="V27">
            <v>-1805</v>
          </cell>
        </row>
        <row r="28">
          <cell r="O28">
            <v>26</v>
          </cell>
          <cell r="Q28">
            <v>-9614</v>
          </cell>
          <cell r="R28">
            <v>-714.25</v>
          </cell>
          <cell r="S28">
            <v>-3284</v>
          </cell>
          <cell r="T28">
            <v>-1713</v>
          </cell>
          <cell r="V28">
            <v>-2139</v>
          </cell>
        </row>
        <row r="29">
          <cell r="O29">
            <v>27</v>
          </cell>
          <cell r="Q29">
            <v>-10974</v>
          </cell>
          <cell r="R29">
            <v>-1005.5702</v>
          </cell>
          <cell r="S29">
            <v>-3657</v>
          </cell>
          <cell r="T29">
            <v>-2590</v>
          </cell>
          <cell r="V29">
            <v>-2406</v>
          </cell>
        </row>
        <row r="30">
          <cell r="O30">
            <v>28</v>
          </cell>
          <cell r="Q30">
            <v>-13279</v>
          </cell>
          <cell r="R30">
            <v>-1406.3147100000001</v>
          </cell>
          <cell r="S30">
            <v>-4095</v>
          </cell>
          <cell r="T30">
            <v>-4283</v>
          </cell>
          <cell r="V30">
            <v>-2786</v>
          </cell>
        </row>
        <row r="31">
          <cell r="O31">
            <v>29</v>
          </cell>
          <cell r="Q31">
            <v>-14894</v>
          </cell>
          <cell r="R31">
            <v>-1880.00784</v>
          </cell>
          <cell r="S31">
            <v>-4740</v>
          </cell>
          <cell r="T31">
            <v>-5434</v>
          </cell>
          <cell r="V31">
            <v>-3580</v>
          </cell>
        </row>
        <row r="32">
          <cell r="O32">
            <v>30</v>
          </cell>
          <cell r="Q32">
            <v>-18251</v>
          </cell>
          <cell r="R32">
            <v>-2289.3507199999999</v>
          </cell>
          <cell r="S32">
            <v>-5716</v>
          </cell>
          <cell r="T32">
            <v>-6583</v>
          </cell>
          <cell r="V32">
            <v>-4261</v>
          </cell>
        </row>
        <row r="33">
          <cell r="O33">
            <v>31</v>
          </cell>
          <cell r="Q33">
            <v>-31707</v>
          </cell>
          <cell r="R33">
            <v>-3899.1872699999999</v>
          </cell>
          <cell r="S33">
            <v>-8877</v>
          </cell>
          <cell r="T33">
            <v>-13425</v>
          </cell>
          <cell r="V33">
            <v>-7384</v>
          </cell>
        </row>
      </sheetData>
      <sheetData sheetId="6">
        <row r="4">
          <cell r="K4" t="str">
            <v>Sydney MSP</v>
          </cell>
          <cell r="L4" t="str">
            <v>Sydney EGP</v>
          </cell>
          <cell r="M4" t="str">
            <v>Adelaide MAP</v>
          </cell>
          <cell r="N4" t="str">
            <v>Adelaide SEAGas</v>
          </cell>
          <cell r="O4" t="str">
            <v>Brisbane RBP</v>
          </cell>
        </row>
        <row r="5">
          <cell r="K5">
            <v>20346</v>
          </cell>
          <cell r="L5">
            <v>7610.0740599999999</v>
          </cell>
          <cell r="M5">
            <v>17141</v>
          </cell>
          <cell r="N5">
            <v>193</v>
          </cell>
          <cell r="O5">
            <v>7953</v>
          </cell>
        </row>
        <row r="6">
          <cell r="K6">
            <v>14511</v>
          </cell>
          <cell r="L6">
            <v>4690.7949099999996</v>
          </cell>
          <cell r="M6">
            <v>10824</v>
          </cell>
          <cell r="N6">
            <v>133</v>
          </cell>
          <cell r="O6">
            <v>5586</v>
          </cell>
        </row>
        <row r="7">
          <cell r="K7">
            <v>12508</v>
          </cell>
          <cell r="L7">
            <v>4269.9997499999999</v>
          </cell>
          <cell r="M7">
            <v>7569</v>
          </cell>
          <cell r="N7">
            <v>103</v>
          </cell>
          <cell r="O7">
            <v>4544</v>
          </cell>
        </row>
        <row r="8">
          <cell r="K8">
            <v>11765</v>
          </cell>
          <cell r="L8">
            <v>3407.57836</v>
          </cell>
          <cell r="M8">
            <v>5672</v>
          </cell>
          <cell r="N8">
            <v>93</v>
          </cell>
          <cell r="O8">
            <v>3604</v>
          </cell>
        </row>
        <row r="9">
          <cell r="K9">
            <v>10561</v>
          </cell>
          <cell r="L9">
            <v>2999.9997199999998</v>
          </cell>
          <cell r="M9">
            <v>5353</v>
          </cell>
          <cell r="N9">
            <v>87</v>
          </cell>
          <cell r="O9">
            <v>2959</v>
          </cell>
        </row>
        <row r="10">
          <cell r="K10">
            <v>8629</v>
          </cell>
          <cell r="L10">
            <v>2611.9235199999998</v>
          </cell>
          <cell r="M10">
            <v>4656</v>
          </cell>
          <cell r="N10">
            <v>74</v>
          </cell>
          <cell r="O10">
            <v>2601</v>
          </cell>
        </row>
        <row r="11">
          <cell r="K11">
            <v>7395</v>
          </cell>
          <cell r="L11">
            <v>2385.9998399999999</v>
          </cell>
          <cell r="M11">
            <v>4404</v>
          </cell>
          <cell r="N11">
            <v>64</v>
          </cell>
          <cell r="O11">
            <v>2386</v>
          </cell>
        </row>
        <row r="12">
          <cell r="K12">
            <v>6764</v>
          </cell>
          <cell r="L12">
            <v>2200.3671899999999</v>
          </cell>
          <cell r="M12">
            <v>3948</v>
          </cell>
          <cell r="N12">
            <v>37</v>
          </cell>
          <cell r="O12">
            <v>2048</v>
          </cell>
        </row>
        <row r="13">
          <cell r="K13">
            <v>5866</v>
          </cell>
          <cell r="L13">
            <v>2014.3047999999999</v>
          </cell>
          <cell r="M13">
            <v>3721</v>
          </cell>
          <cell r="N13">
            <v>32</v>
          </cell>
          <cell r="O13">
            <v>1724</v>
          </cell>
        </row>
        <row r="14">
          <cell r="K14">
            <v>3555</v>
          </cell>
          <cell r="L14">
            <v>1984.89284</v>
          </cell>
          <cell r="M14">
            <v>2832</v>
          </cell>
          <cell r="N14">
            <v>28</v>
          </cell>
          <cell r="O14">
            <v>1532</v>
          </cell>
        </row>
        <row r="15">
          <cell r="K15">
            <v>2397</v>
          </cell>
          <cell r="L15">
            <v>1647.5767599999999</v>
          </cell>
          <cell r="M15">
            <v>2042</v>
          </cell>
          <cell r="N15">
            <v>25</v>
          </cell>
          <cell r="O15">
            <v>1378</v>
          </cell>
        </row>
        <row r="16">
          <cell r="K16">
            <v>1656</v>
          </cell>
          <cell r="L16">
            <v>1529.3646200000001</v>
          </cell>
          <cell r="M16">
            <v>1674</v>
          </cell>
          <cell r="N16">
            <v>19</v>
          </cell>
          <cell r="O16">
            <v>1202</v>
          </cell>
        </row>
        <row r="17">
          <cell r="K17">
            <v>1219</v>
          </cell>
          <cell r="L17">
            <v>1275.8373300000001</v>
          </cell>
          <cell r="M17">
            <v>1292</v>
          </cell>
          <cell r="N17">
            <v>10</v>
          </cell>
          <cell r="O17">
            <v>898</v>
          </cell>
        </row>
        <row r="18">
          <cell r="K18">
            <v>449</v>
          </cell>
          <cell r="L18">
            <v>1020.8905</v>
          </cell>
          <cell r="M18">
            <v>954</v>
          </cell>
          <cell r="N18">
            <v>7</v>
          </cell>
          <cell r="O18">
            <v>540</v>
          </cell>
        </row>
        <row r="19">
          <cell r="K19">
            <v>-299</v>
          </cell>
          <cell r="L19">
            <v>909.20714999999996</v>
          </cell>
          <cell r="M19">
            <v>561</v>
          </cell>
          <cell r="N19">
            <v>4</v>
          </cell>
          <cell r="O19">
            <v>393</v>
          </cell>
        </row>
        <row r="20">
          <cell r="K20">
            <v>-774</v>
          </cell>
          <cell r="L20">
            <v>490.57607000000002</v>
          </cell>
          <cell r="M20">
            <v>382</v>
          </cell>
          <cell r="N20">
            <v>1</v>
          </cell>
          <cell r="O20">
            <v>148</v>
          </cell>
        </row>
        <row r="21">
          <cell r="K21">
            <v>-1578</v>
          </cell>
          <cell r="L21">
            <v>186.71779000000001</v>
          </cell>
          <cell r="M21">
            <v>-265</v>
          </cell>
          <cell r="N21">
            <v>0</v>
          </cell>
          <cell r="O21">
            <v>-59</v>
          </cell>
        </row>
        <row r="22">
          <cell r="K22">
            <v>-2734</v>
          </cell>
          <cell r="L22">
            <v>-50.643999999999998</v>
          </cell>
          <cell r="M22">
            <v>-614</v>
          </cell>
          <cell r="N22">
            <v>-2</v>
          </cell>
          <cell r="O22">
            <v>-325</v>
          </cell>
        </row>
        <row r="23">
          <cell r="K23">
            <v>-3666</v>
          </cell>
          <cell r="L23">
            <v>-74.5</v>
          </cell>
          <cell r="M23">
            <v>-694</v>
          </cell>
          <cell r="N23">
            <v>-4</v>
          </cell>
          <cell r="O23">
            <v>-418</v>
          </cell>
        </row>
        <row r="24">
          <cell r="K24">
            <v>-4378</v>
          </cell>
          <cell r="L24">
            <v>-153.33766</v>
          </cell>
          <cell r="M24">
            <v>-957</v>
          </cell>
          <cell r="N24">
            <v>-9</v>
          </cell>
          <cell r="O24">
            <v>-559</v>
          </cell>
        </row>
        <row r="25">
          <cell r="K25">
            <v>-5426</v>
          </cell>
          <cell r="L25">
            <v>-180.59375</v>
          </cell>
          <cell r="M25">
            <v>-1321</v>
          </cell>
          <cell r="N25">
            <v>-83</v>
          </cell>
          <cell r="O25">
            <v>-636</v>
          </cell>
        </row>
        <row r="26">
          <cell r="K26">
            <v>-6454</v>
          </cell>
          <cell r="L26">
            <v>-220.69749999999999</v>
          </cell>
          <cell r="M26">
            <v>-1580</v>
          </cell>
          <cell r="N26">
            <v>-347</v>
          </cell>
          <cell r="O26">
            <v>-898</v>
          </cell>
        </row>
        <row r="27">
          <cell r="K27">
            <v>-7040</v>
          </cell>
          <cell r="L27">
            <v>-332.06200000000001</v>
          </cell>
          <cell r="M27">
            <v>-1972</v>
          </cell>
          <cell r="N27">
            <v>-691</v>
          </cell>
          <cell r="O27">
            <v>-1405</v>
          </cell>
        </row>
        <row r="28">
          <cell r="K28">
            <v>-7956</v>
          </cell>
          <cell r="L28">
            <v>-440.00022999999999</v>
          </cell>
          <cell r="M28">
            <v>-2174</v>
          </cell>
          <cell r="N28">
            <v>-1023</v>
          </cell>
          <cell r="O28">
            <v>-1623</v>
          </cell>
        </row>
        <row r="29">
          <cell r="K29">
            <v>-8395</v>
          </cell>
          <cell r="L29">
            <v>-574.03905999999995</v>
          </cell>
          <cell r="M29">
            <v>-2974</v>
          </cell>
          <cell r="N29">
            <v>-1439</v>
          </cell>
          <cell r="O29">
            <v>-1805</v>
          </cell>
        </row>
        <row r="30">
          <cell r="K30">
            <v>-9614</v>
          </cell>
          <cell r="L30">
            <v>-714.25</v>
          </cell>
          <cell r="M30">
            <v>-3284</v>
          </cell>
          <cell r="N30">
            <v>-1713</v>
          </cell>
          <cell r="O30">
            <v>-2139</v>
          </cell>
        </row>
        <row r="31">
          <cell r="K31">
            <v>-10974</v>
          </cell>
          <cell r="L31">
            <v>-1005.5702</v>
          </cell>
          <cell r="M31">
            <v>-3657</v>
          </cell>
          <cell r="N31">
            <v>-2590</v>
          </cell>
          <cell r="O31">
            <v>-2406</v>
          </cell>
        </row>
        <row r="32">
          <cell r="K32">
            <v>-13279</v>
          </cell>
          <cell r="L32">
            <v>-1406.3147100000001</v>
          </cell>
          <cell r="M32">
            <v>-4095</v>
          </cell>
          <cell r="N32">
            <v>-4283</v>
          </cell>
          <cell r="O32">
            <v>-2786</v>
          </cell>
        </row>
        <row r="33">
          <cell r="K33">
            <v>-14894</v>
          </cell>
          <cell r="L33">
            <v>-1880.00784</v>
          </cell>
          <cell r="M33">
            <v>-4740</v>
          </cell>
          <cell r="N33">
            <v>-5434</v>
          </cell>
          <cell r="O33">
            <v>-3580</v>
          </cell>
        </row>
        <row r="34">
          <cell r="K34">
            <v>-18251</v>
          </cell>
          <cell r="L34">
            <v>-2289.3507199999999</v>
          </cell>
          <cell r="M34">
            <v>-5716</v>
          </cell>
          <cell r="N34">
            <v>-6583</v>
          </cell>
          <cell r="O34">
            <v>-4261</v>
          </cell>
        </row>
        <row r="35">
          <cell r="K35">
            <v>-31707</v>
          </cell>
          <cell r="L35">
            <v>-3899.1872699999999</v>
          </cell>
          <cell r="M35">
            <v>-8877</v>
          </cell>
          <cell r="N35">
            <v>-13425</v>
          </cell>
          <cell r="O35">
            <v>-7384</v>
          </cell>
        </row>
      </sheetData>
      <sheetData sheetId="7"/>
      <sheetData sheetId="8">
        <row r="1">
          <cell r="E1" t="str">
            <v>June</v>
          </cell>
        </row>
        <row r="2">
          <cell r="E2" t="str">
            <v>July</v>
          </cell>
        </row>
        <row r="3">
          <cell r="E3" t="str">
            <v>August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file"/>
      <sheetName val="Dec Published MOS estimates"/>
      <sheetName val="Workfile (2)"/>
      <sheetName val="January Published MOS estimates"/>
      <sheetName val="Workfile (3)"/>
      <sheetName val="Feb Published MOS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C3" t="str">
            <v>Sydney MSP</v>
          </cell>
          <cell r="D3" t="str">
            <v>Sydney EGP</v>
          </cell>
          <cell r="E3" t="str">
            <v>Adelaide MAP</v>
          </cell>
          <cell r="F3" t="str">
            <v>Adelaide SEAGas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3:AE96"/>
  <sheetViews>
    <sheetView tabSelected="1" zoomScale="80" zoomScaleNormal="80" workbookViewId="0">
      <selection activeCell="Y14" sqref="Y14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6.1406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5" bestFit="1" customWidth="1"/>
    <col min="25" max="26" width="6.5703125" style="5" bestFit="1" customWidth="1"/>
    <col min="27" max="27" width="7.85546875" style="5" bestFit="1" customWidth="1"/>
    <col min="28" max="28" width="8" style="5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2" t="str">
        <f>"Table 1 - Maximum MOS quantity 
(GJ/d, 1 "&amp;[1]DataSheet!E1&amp;" to "&amp;[1]Inputs!Q5&amp;" "&amp;[1]DataSheet!E1&amp;" "&amp;[1]Inputs!N5&amp;")"</f>
        <v>Table 1 - Maximum MOS quantity 
(GJ/d, 1 June to 30 June 2016)</v>
      </c>
      <c r="D3" s="2"/>
      <c r="E3" s="2"/>
      <c r="F3" s="2"/>
      <c r="G3" s="2"/>
      <c r="H3" s="2"/>
      <c r="I3" s="3"/>
      <c r="J3" s="2" t="str">
        <f>"Table 3 - Daily MOS quantities (GJ/d, 1 "&amp;[1]DataSheet!E1&amp;" to "&amp;[1]Inputs!Q5&amp;" "&amp;[1]DataSheet!E1&amp;" "&amp;[1]Inputs!N5&amp;")"</f>
        <v>Table 3 - Daily MOS quantities (GJ/d, 1 June to 30 June 2016)</v>
      </c>
      <c r="K3" s="2"/>
      <c r="L3" s="2"/>
      <c r="M3" s="2"/>
      <c r="N3" s="2"/>
      <c r="O3" s="2"/>
      <c r="P3" s="3"/>
      <c r="Q3" s="2" t="str">
        <f>"Figure 1 - Curves of daily MOS quantities (1 "&amp;[1]DataSheet!E1&amp;" to "&amp;[1]Inputs!Q5&amp;" "&amp;[1]DataSheet!E1&amp;" "&amp;[1]Inputs!N5&amp;")"</f>
        <v>Figure 1 - Curves of daily MOS quantities (1 June to 30 June 2016)</v>
      </c>
      <c r="R3" s="2"/>
      <c r="S3" s="2"/>
      <c r="T3" s="2"/>
      <c r="U3" s="2"/>
      <c r="V3" s="2"/>
      <c r="W3" s="4"/>
    </row>
    <row r="4" spans="2:31" s="6" customFormat="1" ht="41.25" customHeight="1" x14ac:dyDescent="0.2">
      <c r="B4" s="1"/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1"/>
      <c r="J4" s="8" t="s">
        <v>5</v>
      </c>
      <c r="K4" s="9" t="str">
        <f>'[2]Workfile (3)'!C3</f>
        <v>Sydney MSP</v>
      </c>
      <c r="L4" s="10" t="str">
        <f>'[2]Workfile (3)'!D3</f>
        <v>Sydney EGP</v>
      </c>
      <c r="M4" s="10" t="str">
        <f>'[2]Workfile (3)'!E3</f>
        <v>Adelaide MAP</v>
      </c>
      <c r="N4" s="10" t="str">
        <f>'[2]Workfile (3)'!F3</f>
        <v>Adelaide SEAGas</v>
      </c>
      <c r="O4" s="10" t="s">
        <v>4</v>
      </c>
      <c r="P4" s="1"/>
      <c r="V4" s="1"/>
      <c r="W4" s="1"/>
    </row>
    <row r="5" spans="2:31" ht="15" x14ac:dyDescent="0.25">
      <c r="C5" s="11" t="s">
        <v>6</v>
      </c>
      <c r="D5" s="12">
        <f>MAX([1]Period_1!Q3:Q33)</f>
        <v>23466</v>
      </c>
      <c r="E5" s="12">
        <f>MAX([1]Period_1!R3:R33)</f>
        <v>7712.0197799999996</v>
      </c>
      <c r="F5" s="12">
        <f>MAX([1]Period_1!S3:S33)</f>
        <v>19734</v>
      </c>
      <c r="G5" s="12">
        <f>MAX([1]Period_1!T3:T33)</f>
        <v>147</v>
      </c>
      <c r="H5" s="12">
        <f>MAX([1]Period_1!V3:V33)</f>
        <v>7278</v>
      </c>
      <c r="I5" s="1">
        <f>IF(ISBLANK([1]Period_1!O3)=TRUE, "",[1]Period_1!O3)</f>
        <v>1</v>
      </c>
      <c r="J5" s="13">
        <v>1</v>
      </c>
      <c r="K5" s="14">
        <f>IF([1]Period_1!Q3="", NA(), [1]Period_1!Q3)</f>
        <v>23466</v>
      </c>
      <c r="L5" s="15">
        <f>IF([1]Period_1!R3="", NA(), [1]Period_1!R3)</f>
        <v>7712.0197799999996</v>
      </c>
      <c r="M5" s="15">
        <f>IF([1]Period_1!S3="", NA(), [1]Period_1!S3)</f>
        <v>19734</v>
      </c>
      <c r="N5" s="15">
        <f>IF([1]Period_1!T3="", NA(), [1]Period_1!T3)</f>
        <v>147</v>
      </c>
      <c r="O5" s="16">
        <f>IF([1]Period_1!V3="", NA(), [1]Period_1!V3)</f>
        <v>7278</v>
      </c>
      <c r="AC5"/>
      <c r="AD5" s="17"/>
      <c r="AE5" s="18"/>
    </row>
    <row r="6" spans="2:31" ht="15" x14ac:dyDescent="0.25">
      <c r="B6" s="19"/>
      <c r="C6" s="11" t="s">
        <v>7</v>
      </c>
      <c r="D6" s="12">
        <f>-MIN([1]Period_1!Q3:Q33)</f>
        <v>34633</v>
      </c>
      <c r="E6" s="12">
        <f>-MIN([1]Period_1!R3:R33)</f>
        <v>2723.4848299999999</v>
      </c>
      <c r="F6" s="12">
        <f>-MIN([1]Period_1!S3:S33)</f>
        <v>7023</v>
      </c>
      <c r="G6" s="12">
        <f>-MIN([1]Period_1!T3:T33)</f>
        <v>21049</v>
      </c>
      <c r="H6" s="12">
        <f>-MIN([1]Period_1!V3:V33)</f>
        <v>12474</v>
      </c>
      <c r="I6" s="1">
        <f>IF(ISBLANK([1]Period_1!O4)=TRUE, "",[1]Period_1!O4)</f>
        <v>2</v>
      </c>
      <c r="J6" s="20">
        <v>1</v>
      </c>
      <c r="K6" s="14">
        <f>IF([1]Period_1!Q4="", NA(), [1]Period_1!Q4)</f>
        <v>12808</v>
      </c>
      <c r="L6" s="15">
        <f>IF([1]Period_1!R4="", NA(), [1]Period_1!R4)</f>
        <v>5874.8625000000002</v>
      </c>
      <c r="M6" s="15">
        <f>IF([1]Period_1!S4="", NA(), [1]Period_1!S4)</f>
        <v>11742</v>
      </c>
      <c r="N6" s="15">
        <f>IF([1]Period_1!T4="", NA(), [1]Period_1!T4)</f>
        <v>114</v>
      </c>
      <c r="O6" s="21">
        <f>IF([1]Period_1!V4="", NA(), [1]Period_1!V4)</f>
        <v>4649</v>
      </c>
      <c r="AC6"/>
      <c r="AD6" s="17"/>
    </row>
    <row r="7" spans="2:31" ht="15" x14ac:dyDescent="0.25">
      <c r="I7" s="1">
        <f>IF(ISBLANK([1]Period_1!O5)=TRUE, "",[1]Period_1!O5)</f>
        <v>3</v>
      </c>
      <c r="J7" s="20">
        <v>1</v>
      </c>
      <c r="K7" s="14">
        <f>IF([1]Period_1!Q5="", NA(), [1]Period_1!Q5)</f>
        <v>8789</v>
      </c>
      <c r="L7" s="15">
        <f>IF([1]Period_1!R5="", NA(), [1]Period_1!R5)</f>
        <v>5390.3593899999996</v>
      </c>
      <c r="M7" s="15">
        <f>IF([1]Period_1!S5="", NA(), [1]Period_1!S5)</f>
        <v>10035</v>
      </c>
      <c r="N7" s="15">
        <f>IF([1]Period_1!T5="", NA(), [1]Period_1!T5)</f>
        <v>98</v>
      </c>
      <c r="O7" s="21">
        <f>IF([1]Period_1!V5="", NA(), [1]Period_1!V5)</f>
        <v>3719</v>
      </c>
      <c r="W7" s="22"/>
      <c r="AC7"/>
      <c r="AD7" s="17"/>
    </row>
    <row r="8" spans="2:31" ht="15" x14ac:dyDescent="0.25">
      <c r="I8" s="1">
        <f>IF(ISBLANK([1]Period_1!O6)=TRUE, "",[1]Period_1!O6)</f>
        <v>4</v>
      </c>
      <c r="J8" s="20">
        <v>1</v>
      </c>
      <c r="K8" s="14">
        <f>IF([1]Period_1!Q6="", NA(), [1]Period_1!Q6)</f>
        <v>6916</v>
      </c>
      <c r="L8" s="15">
        <f>IF([1]Period_1!R6="", NA(), [1]Period_1!R6)</f>
        <v>4909.1489300000003</v>
      </c>
      <c r="M8" s="15">
        <f>IF([1]Period_1!S6="", NA(), [1]Period_1!S6)</f>
        <v>8915</v>
      </c>
      <c r="N8" s="15">
        <f>IF([1]Period_1!T6="", NA(), [1]Period_1!T6)</f>
        <v>85</v>
      </c>
      <c r="O8" s="21">
        <f>IF([1]Period_1!V6="", NA(), [1]Period_1!V6)</f>
        <v>3065</v>
      </c>
      <c r="W8" s="22"/>
      <c r="AC8"/>
      <c r="AD8" s="17"/>
    </row>
    <row r="9" spans="2:31" ht="15" x14ac:dyDescent="0.25">
      <c r="I9" s="1">
        <f>IF(ISBLANK([1]Period_1!O7)=TRUE, "",[1]Period_1!O7)</f>
        <v>5</v>
      </c>
      <c r="J9" s="20">
        <v>1</v>
      </c>
      <c r="K9" s="14">
        <f>IF([1]Period_1!Q7="", NA(), [1]Period_1!Q7)</f>
        <v>6491</v>
      </c>
      <c r="L9" s="15">
        <f>IF([1]Period_1!R7="", NA(), [1]Period_1!R7)</f>
        <v>4804.67292</v>
      </c>
      <c r="M9" s="15">
        <f>IF([1]Period_1!S7="", NA(), [1]Period_1!S7)</f>
        <v>8431</v>
      </c>
      <c r="N9" s="15">
        <f>IF([1]Period_1!T7="", NA(), [1]Period_1!T7)</f>
        <v>57</v>
      </c>
      <c r="O9" s="21">
        <f>IF([1]Period_1!V7="", NA(), [1]Period_1!V7)</f>
        <v>2917</v>
      </c>
      <c r="W9" s="22"/>
      <c r="AC9"/>
      <c r="AD9" s="17"/>
    </row>
    <row r="10" spans="2:31" ht="15" x14ac:dyDescent="0.25">
      <c r="I10" s="1">
        <f>IF(ISBLANK([1]Period_1!O8)=TRUE, "",[1]Period_1!O8)</f>
        <v>6</v>
      </c>
      <c r="J10" s="20">
        <v>1</v>
      </c>
      <c r="K10" s="14">
        <f>IF([1]Period_1!Q8="", NA(), [1]Period_1!Q8)</f>
        <v>5316</v>
      </c>
      <c r="L10" s="15">
        <f>IF([1]Period_1!R8="", NA(), [1]Period_1!R8)</f>
        <v>4626.8115699999998</v>
      </c>
      <c r="M10" s="15">
        <f>IF([1]Period_1!S8="", NA(), [1]Period_1!S8)</f>
        <v>7785</v>
      </c>
      <c r="N10" s="15">
        <f>IF([1]Period_1!T8="", NA(), [1]Period_1!T8)</f>
        <v>47</v>
      </c>
      <c r="O10" s="21">
        <f>IF([1]Period_1!V8="", NA(), [1]Period_1!V8)</f>
        <v>2407</v>
      </c>
      <c r="W10" s="22"/>
      <c r="AC10"/>
      <c r="AD10" s="17"/>
    </row>
    <row r="11" spans="2:31" ht="15" x14ac:dyDescent="0.25">
      <c r="C11" s="2" t="str">
        <f>"Table 2 - Summary statistics of daily MOS quantities 
(1 "&amp;[1]DataSheet!E1&amp;" to "&amp;[1]Inputs!Q5&amp;" "&amp;[1]DataSheet!E1&amp;" "&amp;[1]Inputs!N5&amp;")"</f>
        <v>Table 2 - Summary statistics of daily MOS quantities 
(1 June to 30 June 2016)</v>
      </c>
      <c r="D11" s="2"/>
      <c r="E11" s="2"/>
      <c r="F11" s="2"/>
      <c r="G11" s="2"/>
      <c r="H11" s="2"/>
      <c r="I11" s="1">
        <f>IF(ISBLANK([1]Period_1!O9)=TRUE, "",[1]Period_1!O9)</f>
        <v>7</v>
      </c>
      <c r="J11" s="20">
        <v>1</v>
      </c>
      <c r="K11" s="14">
        <f>IF([1]Period_1!Q9="", NA(), [1]Period_1!Q9)</f>
        <v>4646</v>
      </c>
      <c r="L11" s="15">
        <f>IF([1]Period_1!R9="", NA(), [1]Period_1!R9)</f>
        <v>4362.9971599999999</v>
      </c>
      <c r="M11" s="15">
        <f>IF([1]Period_1!S9="", NA(), [1]Period_1!S9)</f>
        <v>6960</v>
      </c>
      <c r="N11" s="15">
        <f>IF([1]Period_1!T9="", NA(), [1]Period_1!T9)</f>
        <v>42</v>
      </c>
      <c r="O11" s="21">
        <f>IF([1]Period_1!V9="", NA(), [1]Period_1!V9)</f>
        <v>2011</v>
      </c>
      <c r="W11" s="22"/>
      <c r="AC11"/>
      <c r="AD11" s="17"/>
    </row>
    <row r="12" spans="2:31" ht="15" x14ac:dyDescent="0.25">
      <c r="C12" s="2"/>
      <c r="D12" s="2"/>
      <c r="E12" s="2"/>
      <c r="F12" s="2"/>
      <c r="G12" s="2"/>
      <c r="H12" s="2"/>
      <c r="I12" s="1">
        <f>IF(ISBLANK([1]Period_1!O10)=TRUE, "",[1]Period_1!O10)</f>
        <v>8</v>
      </c>
      <c r="J12" s="20">
        <v>1</v>
      </c>
      <c r="K12" s="14">
        <f>IF([1]Period_1!Q10="", NA(), [1]Period_1!Q10)</f>
        <v>3260</v>
      </c>
      <c r="L12" s="15">
        <f>IF([1]Period_1!R10="", NA(), [1]Period_1!R10)</f>
        <v>3891.3501799999999</v>
      </c>
      <c r="M12" s="15">
        <f>IF([1]Period_1!S10="", NA(), [1]Period_1!S10)</f>
        <v>6358</v>
      </c>
      <c r="N12" s="15">
        <f>IF([1]Period_1!T10="", NA(), [1]Period_1!T10)</f>
        <v>35</v>
      </c>
      <c r="O12" s="21">
        <f>IF([1]Period_1!V10="", NA(), [1]Period_1!V10)</f>
        <v>1931</v>
      </c>
      <c r="W12" s="22"/>
      <c r="AC12"/>
      <c r="AD12" s="17"/>
    </row>
    <row r="13" spans="2:31" ht="15" x14ac:dyDescent="0.25">
      <c r="C13" s="23"/>
      <c r="D13" s="24" t="s">
        <v>8</v>
      </c>
      <c r="E13" s="25"/>
      <c r="F13" s="25"/>
      <c r="G13" s="25"/>
      <c r="H13" s="25"/>
      <c r="I13" s="1">
        <f>IF(ISBLANK([1]Period_1!O11)=TRUE, "",[1]Period_1!O11)</f>
        <v>9</v>
      </c>
      <c r="J13" s="20">
        <v>1</v>
      </c>
      <c r="K13" s="14">
        <f>IF([1]Period_1!Q11="", NA(), [1]Period_1!Q11)</f>
        <v>2445</v>
      </c>
      <c r="L13" s="15">
        <f>IF([1]Period_1!R11="", NA(), [1]Period_1!R11)</f>
        <v>3623.0334600000001</v>
      </c>
      <c r="M13" s="15">
        <f>IF([1]Period_1!S11="", NA(), [1]Period_1!S11)</f>
        <v>5954</v>
      </c>
      <c r="N13" s="15">
        <f>IF([1]Period_1!T11="", NA(), [1]Period_1!T11)</f>
        <v>28</v>
      </c>
      <c r="O13" s="21">
        <f>IF([1]Period_1!V11="", NA(), [1]Period_1!V11)</f>
        <v>1534</v>
      </c>
      <c r="W13" s="22"/>
      <c r="AC13"/>
      <c r="AD13" s="17"/>
    </row>
    <row r="14" spans="2:31" ht="12.75" customHeight="1" x14ac:dyDescent="0.25">
      <c r="C14" s="26"/>
      <c r="D14" s="27" t="s">
        <v>0</v>
      </c>
      <c r="E14" s="28" t="s">
        <v>1</v>
      </c>
      <c r="F14" s="28" t="s">
        <v>2</v>
      </c>
      <c r="G14" s="28" t="s">
        <v>3</v>
      </c>
      <c r="H14" s="29" t="s">
        <v>4</v>
      </c>
      <c r="I14" s="1">
        <f>IF(ISBLANK([1]Period_1!O12)=TRUE, "",[1]Period_1!O12)</f>
        <v>10</v>
      </c>
      <c r="J14" s="20">
        <v>1</v>
      </c>
      <c r="K14" s="14">
        <f>IF([1]Period_1!Q12="", NA(), [1]Period_1!Q12)</f>
        <v>2084</v>
      </c>
      <c r="L14" s="15">
        <f>IF([1]Period_1!R12="", NA(), [1]Period_1!R12)</f>
        <v>3373.8203100000001</v>
      </c>
      <c r="M14" s="15">
        <f>IF([1]Period_1!S12="", NA(), [1]Period_1!S12)</f>
        <v>5401</v>
      </c>
      <c r="N14" s="15">
        <f>IF([1]Period_1!T12="", NA(), [1]Period_1!T12)</f>
        <v>25</v>
      </c>
      <c r="O14" s="21">
        <f>IF([1]Period_1!V12="", NA(), [1]Period_1!V12)</f>
        <v>1375</v>
      </c>
      <c r="W14" s="22"/>
      <c r="AC14"/>
      <c r="AD14" s="17"/>
    </row>
    <row r="15" spans="2:31" ht="12.75" customHeight="1" x14ac:dyDescent="0.25">
      <c r="C15" s="30" t="s">
        <v>9</v>
      </c>
      <c r="D15" s="15">
        <f>MAX([1]Period_1!Q3:Q33)</f>
        <v>23466</v>
      </c>
      <c r="E15" s="15">
        <f>MAX([1]Period_1!R3:R33)</f>
        <v>7712.0197799999996</v>
      </c>
      <c r="F15" s="15">
        <f>MAX([1]Period_1!S3:S33)</f>
        <v>19734</v>
      </c>
      <c r="G15" s="15">
        <f>MAX([1]Period_1!T3:T33)</f>
        <v>147</v>
      </c>
      <c r="H15" s="16">
        <f>MAX([1]Period_1!V3:V33)</f>
        <v>7278</v>
      </c>
      <c r="I15" s="1">
        <f>IF(ISBLANK([1]Period_1!O13)=TRUE, "",[1]Period_1!O13)</f>
        <v>11</v>
      </c>
      <c r="J15" s="20">
        <v>1</v>
      </c>
      <c r="K15" s="14">
        <f>IF([1]Period_1!Q13="", NA(), [1]Period_1!Q13)</f>
        <v>1500</v>
      </c>
      <c r="L15" s="15">
        <f>IF([1]Period_1!R13="", NA(), [1]Period_1!R13)</f>
        <v>3031.0576299999998</v>
      </c>
      <c r="M15" s="15">
        <f>IF([1]Period_1!S13="", NA(), [1]Period_1!S13)</f>
        <v>4985</v>
      </c>
      <c r="N15" s="15">
        <f>IF([1]Period_1!T13="", NA(), [1]Period_1!T13)</f>
        <v>21</v>
      </c>
      <c r="O15" s="21">
        <f>IF([1]Period_1!V13="", NA(), [1]Period_1!V13)</f>
        <v>1285</v>
      </c>
      <c r="W15" s="31"/>
      <c r="AC15"/>
      <c r="AD15" s="17"/>
    </row>
    <row r="16" spans="2:31" ht="15" x14ac:dyDescent="0.25">
      <c r="C16" s="32">
        <v>0.95</v>
      </c>
      <c r="D16" s="15">
        <f>PERCENTILE([1]Period_1!Q3:Q33, 0.95)</f>
        <v>10999.449999999988</v>
      </c>
      <c r="E16" s="15">
        <f>PERCENTILE([1]Period_1!R3:R33, 0.95)</f>
        <v>5656.8361004999988</v>
      </c>
      <c r="F16" s="15">
        <f>PERCENTILE([1]Period_1!S3:S33, 0.95)</f>
        <v>10973.849999999995</v>
      </c>
      <c r="G16" s="15">
        <f>PERCENTILE([1]Period_1!T3:T33, 0.95)</f>
        <v>106.79999999999995</v>
      </c>
      <c r="H16" s="21">
        <f>PERCENTILE([1]Period_1!V3:V33, 0.95)</f>
        <v>4230.4999999999973</v>
      </c>
      <c r="I16" s="1">
        <f>IF(ISBLANK([1]Period_1!O14)=TRUE, "",[1]Period_1!O14)</f>
        <v>12</v>
      </c>
      <c r="J16" s="20">
        <v>1</v>
      </c>
      <c r="K16" s="14">
        <f>IF([1]Period_1!Q14="", NA(), [1]Period_1!Q14)</f>
        <v>-345</v>
      </c>
      <c r="L16" s="15">
        <f>IF([1]Period_1!R14="", NA(), [1]Period_1!R14)</f>
        <v>2886.3642599999998</v>
      </c>
      <c r="M16" s="15">
        <f>IF([1]Period_1!S14="", NA(), [1]Period_1!S14)</f>
        <v>4400</v>
      </c>
      <c r="N16" s="15">
        <f>IF([1]Period_1!T14="", NA(), [1]Period_1!T14)</f>
        <v>16</v>
      </c>
      <c r="O16" s="21">
        <f>IF([1]Period_1!V14="", NA(), [1]Period_1!V14)</f>
        <v>1164</v>
      </c>
      <c r="W16" s="31"/>
      <c r="AC16"/>
      <c r="AD16" s="17"/>
    </row>
    <row r="17" spans="2:30" ht="15" x14ac:dyDescent="0.25">
      <c r="C17" s="33">
        <v>0.75</v>
      </c>
      <c r="D17" s="15">
        <f>PERCENTILE([1]Period_1!Q3:Q33, 0.75)</f>
        <v>3056.25</v>
      </c>
      <c r="E17" s="15">
        <f>PERCENTILE([1]Period_1!R3:R33, 0.75)</f>
        <v>3824.2709999999997</v>
      </c>
      <c r="F17" s="15">
        <f>PERCENTILE([1]Period_1!S3:S33, 0.75)</f>
        <v>6257</v>
      </c>
      <c r="G17" s="15">
        <f>PERCENTILE([1]Period_1!T3:T33, 0.75)</f>
        <v>33.25</v>
      </c>
      <c r="H17" s="21">
        <f>PERCENTILE([1]Period_1!V3:V33, 0.75)</f>
        <v>1831.75</v>
      </c>
      <c r="I17" s="1">
        <f>IF(ISBLANK([1]Period_1!O15)=TRUE, "",[1]Period_1!O15)</f>
        <v>13</v>
      </c>
      <c r="J17" s="20">
        <v>1</v>
      </c>
      <c r="K17" s="14">
        <f>IF([1]Period_1!Q15="", NA(), [1]Period_1!Q15)</f>
        <v>-1040</v>
      </c>
      <c r="L17" s="15">
        <f>IF([1]Period_1!R15="", NA(), [1]Period_1!R15)</f>
        <v>2666.0024400000002</v>
      </c>
      <c r="M17" s="15">
        <f>IF([1]Period_1!S15="", NA(), [1]Period_1!S15)</f>
        <v>3787</v>
      </c>
      <c r="N17" s="15">
        <f>IF([1]Period_1!T15="", NA(), [1]Period_1!T15)</f>
        <v>9</v>
      </c>
      <c r="O17" s="21">
        <f>IF([1]Period_1!V15="", NA(), [1]Period_1!V15)</f>
        <v>556</v>
      </c>
      <c r="W17" s="22"/>
      <c r="AC17"/>
      <c r="AD17" s="17"/>
    </row>
    <row r="18" spans="2:30" ht="15" x14ac:dyDescent="0.25">
      <c r="C18" s="33">
        <v>0.5</v>
      </c>
      <c r="D18" s="15">
        <f>PERCENTILE([1]Period_1!Q3:Q33, 0.5)</f>
        <v>-2722.5</v>
      </c>
      <c r="E18" s="15">
        <f>PERCENTILE([1]Period_1!R3:R33, 0.5)</f>
        <v>1912.8884249999999</v>
      </c>
      <c r="F18" s="15">
        <f>PERCENTILE([1]Period_1!S3:S33, 0.5)</f>
        <v>2467.5</v>
      </c>
      <c r="G18" s="15">
        <f>PERCENTILE([1]Period_1!T3:T33, 0.5)</f>
        <v>-0.5</v>
      </c>
      <c r="H18" s="21">
        <f>PERCENTILE([1]Period_1!V3:V33, 0.5)</f>
        <v>-303</v>
      </c>
      <c r="I18" s="1">
        <f>IF(ISBLANK([1]Period_1!O16)=TRUE, "",[1]Period_1!O16)</f>
        <v>14</v>
      </c>
      <c r="J18" s="20">
        <v>1</v>
      </c>
      <c r="K18" s="14">
        <f>IF([1]Period_1!Q16="", NA(), [1]Period_1!Q16)</f>
        <v>-1654</v>
      </c>
      <c r="L18" s="15">
        <f>IF([1]Period_1!R16="", NA(), [1]Period_1!R16)</f>
        <v>2406.9272500000002</v>
      </c>
      <c r="M18" s="15">
        <f>IF([1]Period_1!S16="", NA(), [1]Period_1!S16)</f>
        <v>3422</v>
      </c>
      <c r="N18" s="15">
        <f>IF([1]Period_1!T16="", NA(), [1]Period_1!T16)</f>
        <v>5</v>
      </c>
      <c r="O18" s="21">
        <f>IF([1]Period_1!V16="", NA(), [1]Period_1!V16)</f>
        <v>291</v>
      </c>
      <c r="W18" s="22"/>
      <c r="AC18"/>
      <c r="AD18" s="17"/>
    </row>
    <row r="19" spans="2:30" ht="15" x14ac:dyDescent="0.25">
      <c r="C19" s="33">
        <v>0.25</v>
      </c>
      <c r="D19" s="15">
        <f>PERCENTILE([1]Period_1!Q3:Q33, 0.25)</f>
        <v>-9349.5</v>
      </c>
      <c r="E19" s="15">
        <f>PERCENTILE([1]Period_1!R3:R33, 0.25)</f>
        <v>-98.65478250000001</v>
      </c>
      <c r="F19" s="15">
        <f>PERCENTILE([1]Period_1!S3:S33, 0.25)</f>
        <v>-476.25</v>
      </c>
      <c r="G19" s="15">
        <f>PERCENTILE([1]Period_1!T3:T33, 0.25)</f>
        <v>-2173.75</v>
      </c>
      <c r="H19" s="21">
        <f>PERCENTILE([1]Period_1!V3:V33, 0.25)</f>
        <v>-2369.5</v>
      </c>
      <c r="I19" s="1">
        <f>IF(ISBLANK([1]Period_1!O17)=TRUE, "",[1]Period_1!O17)</f>
        <v>15</v>
      </c>
      <c r="J19" s="20">
        <v>1</v>
      </c>
      <c r="K19" s="14">
        <f>IF([1]Period_1!Q17="", NA(), [1]Period_1!Q17)</f>
        <v>-2561</v>
      </c>
      <c r="L19" s="15">
        <f>IF([1]Period_1!R17="", NA(), [1]Period_1!R17)</f>
        <v>2088.5913099999998</v>
      </c>
      <c r="M19" s="15">
        <f>IF([1]Period_1!S17="", NA(), [1]Period_1!S17)</f>
        <v>2816</v>
      </c>
      <c r="N19" s="15">
        <f>IF([1]Period_1!T17="", NA(), [1]Period_1!T17)</f>
        <v>1</v>
      </c>
      <c r="O19" s="21">
        <f>IF([1]Period_1!V17="", NA(), [1]Period_1!V17)</f>
        <v>-280</v>
      </c>
      <c r="P19" s="23"/>
      <c r="W19" s="22"/>
      <c r="AC19"/>
      <c r="AD19" s="17"/>
    </row>
    <row r="20" spans="2:30" ht="15" x14ac:dyDescent="0.25">
      <c r="C20" s="32">
        <v>0.05</v>
      </c>
      <c r="D20" s="15">
        <f>PERCENTILE([1]Period_1!Q3:Q33, 0.05)</f>
        <v>-17852.399999999998</v>
      </c>
      <c r="E20" s="15">
        <f>PERCENTILE([1]Period_1!R3:R33, 0.05)</f>
        <v>-726.719516</v>
      </c>
      <c r="F20" s="15">
        <f>PERCENTILE([1]Period_1!S3:S33, 0.05)</f>
        <v>-3729.7999999999997</v>
      </c>
      <c r="G20" s="15">
        <f>PERCENTILE([1]Period_1!T3:T33, 0.05)</f>
        <v>-8069.5</v>
      </c>
      <c r="H20" s="21">
        <f>PERCENTILE([1]Period_1!V3:V33, 0.05)</f>
        <v>-4917.5499999999993</v>
      </c>
      <c r="I20" s="1">
        <f>IF(ISBLANK([1]Period_1!O18)=TRUE, "",[1]Period_1!O18)</f>
        <v>16</v>
      </c>
      <c r="J20" s="20">
        <v>1</v>
      </c>
      <c r="K20" s="14">
        <f>IF([1]Period_1!Q18="", NA(), [1]Period_1!Q18)</f>
        <v>-2884</v>
      </c>
      <c r="L20" s="15">
        <f>IF([1]Period_1!R18="", NA(), [1]Period_1!R18)</f>
        <v>1737.1855399999999</v>
      </c>
      <c r="M20" s="15">
        <f>IF([1]Period_1!S18="", NA(), [1]Period_1!S18)</f>
        <v>2119</v>
      </c>
      <c r="N20" s="15">
        <f>IF([1]Period_1!T18="", NA(), [1]Period_1!T18)</f>
        <v>-2</v>
      </c>
      <c r="O20" s="21">
        <f>IF([1]Period_1!V18="", NA(), [1]Period_1!V18)</f>
        <v>-326</v>
      </c>
      <c r="P20" s="23"/>
      <c r="W20" s="22"/>
      <c r="AC20"/>
      <c r="AD20" s="17"/>
    </row>
    <row r="21" spans="2:30" ht="15" x14ac:dyDescent="0.25">
      <c r="C21" s="34" t="s">
        <v>10</v>
      </c>
      <c r="D21" s="15">
        <f>MIN([1]Period_1!Q3:Q33)</f>
        <v>-34633</v>
      </c>
      <c r="E21" s="15">
        <f>MIN([1]Period_1!R3:R33)</f>
        <v>-2723.4848299999999</v>
      </c>
      <c r="F21" s="15">
        <f>MIN([1]Period_1!S3:S33)</f>
        <v>-7023</v>
      </c>
      <c r="G21" s="15">
        <f>MIN([1]Period_1!T3:T33)</f>
        <v>-21049</v>
      </c>
      <c r="H21" s="21">
        <f>MIN([1]Period_1!V3:V33)</f>
        <v>-12474</v>
      </c>
      <c r="I21" s="1">
        <f>IF(ISBLANK([1]Period_1!O19)=TRUE, "",[1]Period_1!O19)</f>
        <v>17</v>
      </c>
      <c r="J21" s="20">
        <v>1</v>
      </c>
      <c r="K21" s="14">
        <f>IF([1]Period_1!Q19="", NA(), [1]Period_1!Q19)</f>
        <v>-3953</v>
      </c>
      <c r="L21" s="15">
        <f>IF([1]Period_1!R19="", NA(), [1]Period_1!R19)</f>
        <v>1329.65625</v>
      </c>
      <c r="M21" s="15">
        <f>IF([1]Period_1!S19="", NA(), [1]Period_1!S19)</f>
        <v>1622</v>
      </c>
      <c r="N21" s="15">
        <f>IF([1]Period_1!T19="", NA(), [1]Period_1!T19)</f>
        <v>-9</v>
      </c>
      <c r="O21" s="21">
        <f>IF([1]Period_1!V19="", NA(), [1]Period_1!V19)</f>
        <v>-606</v>
      </c>
      <c r="P21" s="23"/>
      <c r="W21" s="22"/>
      <c r="AC21"/>
      <c r="AD21" s="17"/>
    </row>
    <row r="22" spans="2:30" ht="12.75" customHeight="1" x14ac:dyDescent="0.2">
      <c r="C22" s="35" t="s">
        <v>11</v>
      </c>
      <c r="D22" s="36">
        <f>AVERAGE([1]Period_1!Q3:Q33)</f>
        <v>-3333.2666666666669</v>
      </c>
      <c r="E22" s="36">
        <f>AVERAGE([1]Period_1!R3:R33)</f>
        <v>2033.8913963333341</v>
      </c>
      <c r="F22" s="36">
        <f>AVERAGE([1]Period_1!S3:S33)</f>
        <v>3127.3666666666668</v>
      </c>
      <c r="G22" s="36">
        <f>AVERAGE([1]Period_1!T3:T33)</f>
        <v>-2088.7333333333331</v>
      </c>
      <c r="H22" s="16">
        <f>AVERAGE([1]Period_1!V3:V33)</f>
        <v>-408.56666666666666</v>
      </c>
      <c r="I22" s="1">
        <f>IF(ISBLANK([1]Period_1!O20)=TRUE, "",[1]Period_1!O20)</f>
        <v>18</v>
      </c>
      <c r="J22" s="20">
        <v>1</v>
      </c>
      <c r="K22" s="14">
        <f>IF([1]Period_1!Q20="", NA(), [1]Period_1!Q20)</f>
        <v>-5067</v>
      </c>
      <c r="L22" s="15">
        <f>IF([1]Period_1!R20="", NA(), [1]Period_1!R20)</f>
        <v>903.18697999999995</v>
      </c>
      <c r="M22" s="15">
        <f>IF([1]Period_1!S20="", NA(), [1]Period_1!S20)</f>
        <v>1214</v>
      </c>
      <c r="N22" s="15">
        <f>IF([1]Period_1!T20="", NA(), [1]Period_1!T20)</f>
        <v>-130</v>
      </c>
      <c r="O22" s="21">
        <f>IF([1]Period_1!V20="", NA(), [1]Period_1!V20)</f>
        <v>-827</v>
      </c>
      <c r="P22" s="23"/>
      <c r="W22" s="22"/>
    </row>
    <row r="23" spans="2:30" ht="12.75" x14ac:dyDescent="0.2">
      <c r="C23" s="37" t="s">
        <v>12</v>
      </c>
      <c r="D23" s="38">
        <f>STDEV([1]Period_1!Q3:Q33)</f>
        <v>10945.881546179298</v>
      </c>
      <c r="E23" s="38">
        <f>STDEV([1]Period_1!R3:R33)</f>
        <v>2464.6355750189932</v>
      </c>
      <c r="F23" s="38">
        <f>STDEV([1]Period_1!S3:S33)</f>
        <v>5523.3828807286609</v>
      </c>
      <c r="G23" s="38">
        <f>STDEV([1]Period_1!T3:T33)</f>
        <v>4400.5105106138526</v>
      </c>
      <c r="H23" s="39">
        <f>STDEV([1]Period_1!V3:V33)</f>
        <v>3660.2778647428445</v>
      </c>
      <c r="I23" s="1">
        <f>IF(ISBLANK([1]Period_1!O21)=TRUE, "",[1]Period_1!O21)</f>
        <v>19</v>
      </c>
      <c r="J23" s="20">
        <v>1</v>
      </c>
      <c r="K23" s="14">
        <f>IF([1]Period_1!Q21="", NA(), [1]Period_1!Q21)</f>
        <v>-6404</v>
      </c>
      <c r="L23" s="15">
        <f>IF([1]Period_1!R21="", NA(), [1]Period_1!R21)</f>
        <v>721.21875999999997</v>
      </c>
      <c r="M23" s="15">
        <f>IF([1]Period_1!S21="", NA(), [1]Period_1!S21)</f>
        <v>930</v>
      </c>
      <c r="N23" s="15">
        <f>IF([1]Period_1!T21="", NA(), [1]Period_1!T21)</f>
        <v>-212</v>
      </c>
      <c r="O23" s="21">
        <f>IF([1]Period_1!V21="", NA(), [1]Period_1!V21)</f>
        <v>-1067</v>
      </c>
      <c r="P23" s="23"/>
      <c r="Q23" s="40"/>
      <c r="R23" s="23"/>
      <c r="S23" s="23"/>
      <c r="T23" s="23"/>
      <c r="U23" s="23"/>
      <c r="W23" s="22"/>
      <c r="X23" s="41"/>
      <c r="Y23" s="41"/>
      <c r="Z23" s="41"/>
      <c r="AA23" s="42"/>
    </row>
    <row r="24" spans="2:30" ht="12.75" customHeight="1" x14ac:dyDescent="0.2">
      <c r="C24" s="43" t="s">
        <v>13</v>
      </c>
      <c r="D24" s="44">
        <v>0.36666666666666664</v>
      </c>
      <c r="E24" s="44">
        <v>0.66666666666666663</v>
      </c>
      <c r="F24" s="44">
        <v>0.7</v>
      </c>
      <c r="G24" s="44">
        <v>0.5</v>
      </c>
      <c r="H24" s="45">
        <v>0.46666666666666667</v>
      </c>
      <c r="I24" s="1">
        <f>IF(ISBLANK([1]Period_1!O22)=TRUE, "",[1]Period_1!O22)</f>
        <v>20</v>
      </c>
      <c r="J24" s="20">
        <v>1</v>
      </c>
      <c r="K24" s="14">
        <f>IF([1]Period_1!Q22="", NA(), [1]Period_1!Q22)</f>
        <v>-7331</v>
      </c>
      <c r="L24" s="15">
        <f>IF([1]Period_1!R22="", NA(), [1]Period_1!R22)</f>
        <v>292.97654999999997</v>
      </c>
      <c r="M24" s="15">
        <f>IF([1]Period_1!S22="", NA(), [1]Period_1!S22)</f>
        <v>640</v>
      </c>
      <c r="N24" s="15">
        <f>IF([1]Period_1!T22="", NA(), [1]Period_1!T22)</f>
        <v>-390</v>
      </c>
      <c r="O24" s="21">
        <f>IF([1]Period_1!V22="", NA(), [1]Period_1!V22)</f>
        <v>-1600</v>
      </c>
      <c r="P24" s="23"/>
      <c r="Q24" s="2" t="str">
        <f>"Figure 2 - Distribution of daily MOS quantities (1 "&amp;[1]DataSheet!E1&amp;" to "&amp;[1]Inputs!Q5&amp;" "&amp;[1]DataSheet!E1&amp;" "&amp;[1]Inputs!N5&amp;")"</f>
        <v>Figure 2 - Distribution of daily MOS quantities (1 June to 30 June 2016)</v>
      </c>
      <c r="R24" s="2"/>
      <c r="S24" s="2"/>
      <c r="T24" s="2"/>
      <c r="U24" s="2"/>
      <c r="V24" s="2"/>
      <c r="W24" s="2"/>
      <c r="X24" s="41"/>
      <c r="Y24" s="41"/>
      <c r="Z24" s="41"/>
      <c r="AA24" s="42"/>
    </row>
    <row r="25" spans="2:30" ht="12" customHeight="1" x14ac:dyDescent="0.2">
      <c r="C25" s="46" t="s">
        <v>14</v>
      </c>
      <c r="D25" s="47">
        <f>1-D24</f>
        <v>0.6333333333333333</v>
      </c>
      <c r="E25" s="47">
        <f t="shared" ref="E25:H25" si="0">1-E24</f>
        <v>0.33333333333333337</v>
      </c>
      <c r="F25" s="47">
        <f t="shared" si="0"/>
        <v>0.30000000000000004</v>
      </c>
      <c r="G25" s="47">
        <f t="shared" si="0"/>
        <v>0.5</v>
      </c>
      <c r="H25" s="48">
        <f t="shared" si="0"/>
        <v>0.53333333333333333</v>
      </c>
      <c r="I25" s="1">
        <f>IF(ISBLANK([1]Period_1!O23)=TRUE, "",[1]Period_1!O23)</f>
        <v>21</v>
      </c>
      <c r="J25" s="20">
        <v>1</v>
      </c>
      <c r="K25" s="14">
        <f>IF([1]Period_1!Q23="", NA(), [1]Period_1!Q23)</f>
        <v>-8071</v>
      </c>
      <c r="L25" s="15">
        <f>IF([1]Period_1!R23="", NA(), [1]Period_1!R23)</f>
        <v>-6.9907000000000004</v>
      </c>
      <c r="M25" s="15">
        <f>IF([1]Period_1!S23="", NA(), [1]Period_1!S23)</f>
        <v>250</v>
      </c>
      <c r="N25" s="15">
        <f>IF([1]Period_1!T23="", NA(), [1]Period_1!T23)</f>
        <v>-911</v>
      </c>
      <c r="O25" s="21">
        <f>IF([1]Period_1!V23="", NA(), [1]Period_1!V23)</f>
        <v>-1989</v>
      </c>
      <c r="P25" s="23"/>
      <c r="Q25" s="2"/>
      <c r="R25" s="2"/>
      <c r="S25" s="2"/>
      <c r="T25" s="2"/>
      <c r="U25" s="2"/>
      <c r="V25" s="2"/>
      <c r="W25" s="2"/>
      <c r="X25" s="41"/>
      <c r="Y25" s="41"/>
      <c r="Z25" s="41"/>
      <c r="AA25" s="42"/>
    </row>
    <row r="26" spans="2:30" x14ac:dyDescent="0.2">
      <c r="I26" s="1">
        <f>IF(ISBLANK([1]Period_1!O24)=TRUE, "",[1]Period_1!O24)</f>
        <v>22</v>
      </c>
      <c r="J26" s="20">
        <v>1</v>
      </c>
      <c r="K26" s="14">
        <f>IF([1]Period_1!Q24="", NA(), [1]Period_1!Q24)</f>
        <v>-8739</v>
      </c>
      <c r="L26" s="15">
        <f>IF([1]Period_1!R24="", NA(), [1]Period_1!R24)</f>
        <v>-60.889650000000003</v>
      </c>
      <c r="M26" s="15">
        <f>IF([1]Period_1!S24="", NA(), [1]Period_1!S24)</f>
        <v>-171</v>
      </c>
      <c r="N26" s="15">
        <f>IF([1]Period_1!T24="", NA(), [1]Period_1!T24)</f>
        <v>-1651</v>
      </c>
      <c r="O26" s="21">
        <f>IF([1]Period_1!V24="", NA(), [1]Period_1!V24)</f>
        <v>-2179</v>
      </c>
      <c r="P26" s="23"/>
      <c r="Q26" s="23"/>
      <c r="R26" s="23"/>
      <c r="S26" s="23"/>
      <c r="T26" s="23"/>
      <c r="U26" s="23"/>
      <c r="V26" s="22"/>
      <c r="W26" s="22"/>
      <c r="X26" s="41"/>
      <c r="Y26" s="41"/>
      <c r="Z26" s="41"/>
      <c r="AA26" s="42"/>
    </row>
    <row r="27" spans="2:30" x14ac:dyDescent="0.2">
      <c r="C27" s="49"/>
      <c r="D27" s="49"/>
      <c r="E27" s="49"/>
      <c r="F27" s="49"/>
      <c r="G27" s="49"/>
      <c r="H27" s="49"/>
      <c r="I27" s="1">
        <f>IF(ISBLANK([1]Period_1!O25)=TRUE, "",[1]Period_1!O25)</f>
        <v>23</v>
      </c>
      <c r="J27" s="20">
        <v>1</v>
      </c>
      <c r="K27" s="14">
        <f>IF([1]Period_1!Q25="", NA(), [1]Period_1!Q25)</f>
        <v>-9553</v>
      </c>
      <c r="L27" s="15">
        <f>IF([1]Period_1!R25="", NA(), [1]Period_1!R25)</f>
        <v>-111.24316</v>
      </c>
      <c r="M27" s="15">
        <f>IF([1]Period_1!S25="", NA(), [1]Period_1!S25)</f>
        <v>-578</v>
      </c>
      <c r="N27" s="15">
        <f>IF([1]Period_1!T25="", NA(), [1]Period_1!T25)</f>
        <v>-2348</v>
      </c>
      <c r="O27" s="21">
        <f>IF([1]Period_1!V25="", NA(), [1]Period_1!V25)</f>
        <v>-2433</v>
      </c>
      <c r="P27" s="23"/>
      <c r="Q27" s="23"/>
      <c r="R27" s="23"/>
      <c r="S27" s="23"/>
      <c r="T27" s="23"/>
      <c r="U27" s="23"/>
      <c r="V27" s="22"/>
      <c r="W27" s="22"/>
      <c r="X27" s="41"/>
      <c r="Y27" s="41"/>
      <c r="Z27" s="41"/>
      <c r="AA27" s="42"/>
    </row>
    <row r="28" spans="2:30" x14ac:dyDescent="0.2">
      <c r="C28" s="49"/>
      <c r="D28" s="49"/>
      <c r="E28" s="49"/>
      <c r="F28" s="49"/>
      <c r="G28" s="49"/>
      <c r="H28" s="49"/>
      <c r="I28" s="1">
        <f>IF(ISBLANK([1]Period_1!O26)=TRUE, "",[1]Period_1!O26)</f>
        <v>24</v>
      </c>
      <c r="J28" s="20">
        <v>1</v>
      </c>
      <c r="K28" s="14">
        <f>IF([1]Period_1!Q26="", NA(), [1]Period_1!Q26)</f>
        <v>-11140</v>
      </c>
      <c r="L28" s="15">
        <f>IF([1]Period_1!R26="", NA(), [1]Period_1!R26)</f>
        <v>-157.28125</v>
      </c>
      <c r="M28" s="15">
        <f>IF([1]Period_1!S26="", NA(), [1]Period_1!S26)</f>
        <v>-1166</v>
      </c>
      <c r="N28" s="15">
        <f>IF([1]Period_1!T26="", NA(), [1]Period_1!T26)</f>
        <v>-3803</v>
      </c>
      <c r="O28" s="21">
        <f>IF([1]Period_1!V26="", NA(), [1]Period_1!V26)</f>
        <v>-2584</v>
      </c>
      <c r="P28" s="23"/>
      <c r="X28" s="41"/>
      <c r="Y28" s="41"/>
      <c r="Z28" s="41"/>
      <c r="AA28" s="42"/>
    </row>
    <row r="29" spans="2:30" x14ac:dyDescent="0.2">
      <c r="I29" s="1">
        <f>IF(ISBLANK([1]Period_1!O27)=TRUE, "",[1]Period_1!O27)</f>
        <v>25</v>
      </c>
      <c r="J29" s="20">
        <v>1</v>
      </c>
      <c r="K29" s="14">
        <f>IF([1]Period_1!Q27="", NA(), [1]Period_1!Q27)</f>
        <v>-11972</v>
      </c>
      <c r="L29" s="15">
        <f>IF([1]Period_1!R27="", NA(), [1]Period_1!R27)</f>
        <v>-275.66014999999999</v>
      </c>
      <c r="M29" s="15">
        <f>IF([1]Period_1!S27="", NA(), [1]Period_1!S27)</f>
        <v>-1826</v>
      </c>
      <c r="N29" s="15">
        <f>IF([1]Period_1!T27="", NA(), [1]Period_1!T27)</f>
        <v>-4563</v>
      </c>
      <c r="O29" s="21">
        <f>IF([1]Period_1!V27="", NA(), [1]Period_1!V27)</f>
        <v>-2966</v>
      </c>
      <c r="P29" s="23"/>
      <c r="Q29" s="23"/>
      <c r="R29" s="23"/>
      <c r="S29" s="23"/>
      <c r="T29" s="23"/>
      <c r="U29" s="23"/>
      <c r="V29" s="22"/>
      <c r="W29" s="22"/>
      <c r="X29" s="41"/>
      <c r="Y29" s="41"/>
      <c r="Z29" s="41"/>
      <c r="AA29" s="42"/>
    </row>
    <row r="30" spans="2:30" x14ac:dyDescent="0.2">
      <c r="B30" s="50"/>
      <c r="I30" s="1">
        <f>IF(ISBLANK([1]Period_1!O28)=TRUE, "",[1]Period_1!O28)</f>
        <v>26</v>
      </c>
      <c r="J30" s="20">
        <v>1</v>
      </c>
      <c r="K30" s="14">
        <f>IF([1]Period_1!Q28="", NA(), [1]Period_1!Q28)</f>
        <v>-12831</v>
      </c>
      <c r="L30" s="15">
        <f>IF([1]Period_1!R28="", NA(), [1]Period_1!R28)</f>
        <v>-373.49416000000002</v>
      </c>
      <c r="M30" s="15">
        <f>IF([1]Period_1!S28="", NA(), [1]Period_1!S28)</f>
        <v>-2534</v>
      </c>
      <c r="N30" s="15">
        <f>IF([1]Period_1!T28="", NA(), [1]Period_1!T28)</f>
        <v>-5816</v>
      </c>
      <c r="O30" s="21">
        <f>IF([1]Period_1!V28="", NA(), [1]Period_1!V28)</f>
        <v>-3475</v>
      </c>
      <c r="P30" s="23"/>
      <c r="Q30" s="23"/>
      <c r="R30" s="23"/>
      <c r="S30" s="23"/>
      <c r="T30" s="23"/>
      <c r="U30" s="23"/>
      <c r="V30" s="22"/>
      <c r="W30" s="22"/>
      <c r="X30" s="41"/>
      <c r="Y30" s="41"/>
      <c r="Z30" s="41"/>
      <c r="AA30" s="42"/>
    </row>
    <row r="31" spans="2:30" ht="15" customHeight="1" x14ac:dyDescent="0.2">
      <c r="B31" s="50"/>
      <c r="I31" s="1">
        <f>IF(ISBLANK([1]Period_1!O29)=TRUE, "",[1]Period_1!O29)</f>
        <v>27</v>
      </c>
      <c r="J31" s="51">
        <v>1</v>
      </c>
      <c r="K31" s="14">
        <f>IF([1]Period_1!Q29="", NA(), [1]Period_1!Q29)</f>
        <v>-14233</v>
      </c>
      <c r="L31" s="15">
        <f>IF([1]Period_1!R29="", NA(), [1]Period_1!R29)</f>
        <v>-473.88621999999998</v>
      </c>
      <c r="M31" s="15">
        <f>IF([1]Period_1!S29="", NA(), [1]Period_1!S29)</f>
        <v>-3001</v>
      </c>
      <c r="N31" s="15">
        <f>IF([1]Period_1!T29="", NA(), [1]Period_1!T29)</f>
        <v>-6464</v>
      </c>
      <c r="O31" s="21">
        <f>IF([1]Period_1!V29="", NA(), [1]Period_1!V29)</f>
        <v>-3922</v>
      </c>
      <c r="P31" s="23"/>
      <c r="Q31" s="23"/>
      <c r="R31" s="23"/>
      <c r="S31" s="23"/>
      <c r="T31" s="23"/>
      <c r="U31" s="23"/>
      <c r="V31" s="22"/>
      <c r="W31" s="22"/>
      <c r="X31" s="41"/>
      <c r="Y31" s="41"/>
      <c r="Z31" s="41"/>
      <c r="AA31" s="42"/>
    </row>
    <row r="32" spans="2:30" ht="15" customHeight="1" x14ac:dyDescent="0.2">
      <c r="B32" s="50"/>
      <c r="I32" s="1">
        <f>IF(ISBLANK([1]Period_1!O30)=TRUE, "",[1]Period_1!O30)</f>
        <v>28</v>
      </c>
      <c r="J32" s="51">
        <v>1</v>
      </c>
      <c r="K32" s="14">
        <f>IF([1]Period_1!Q30="", NA(), [1]Period_1!Q30)</f>
        <v>-15670</v>
      </c>
      <c r="L32" s="15">
        <f>IF([1]Period_1!R30="", NA(), [1]Period_1!R30)</f>
        <v>-611.94622000000004</v>
      </c>
      <c r="M32" s="15">
        <f>IF([1]Period_1!S30="", NA(), [1]Period_1!S30)</f>
        <v>-3292</v>
      </c>
      <c r="N32" s="15">
        <f>IF([1]Period_1!T30="", NA(), [1]Period_1!T30)</f>
        <v>-7547</v>
      </c>
      <c r="O32" s="21">
        <f>IF([1]Period_1!V30="", NA(), [1]Period_1!V30)</f>
        <v>-4235</v>
      </c>
      <c r="P32" s="23"/>
      <c r="Q32" s="23"/>
      <c r="R32" s="23"/>
      <c r="S32" s="23"/>
      <c r="T32" s="23"/>
      <c r="U32" s="23"/>
      <c r="V32" s="22"/>
      <c r="W32" s="22"/>
      <c r="X32" s="41"/>
      <c r="Y32" s="41"/>
      <c r="Z32" s="41"/>
      <c r="AA32" s="42"/>
    </row>
    <row r="33" spans="2:30" ht="15" customHeight="1" x14ac:dyDescent="0.2">
      <c r="B33" s="50"/>
      <c r="I33" s="1">
        <f>IF(ISBLANK([1]Period_1!O31)=TRUE, "",[1]Period_1!O31)</f>
        <v>29</v>
      </c>
      <c r="J33" s="51">
        <v>1</v>
      </c>
      <c r="K33" s="14">
        <f>IF([1]Period_1!Q31="", NA(), [1]Period_1!Q31)</f>
        <v>-19638</v>
      </c>
      <c r="L33" s="15">
        <f>IF([1]Period_1!R31="", NA(), [1]Period_1!R31)</f>
        <v>-820.62494000000004</v>
      </c>
      <c r="M33" s="15">
        <f>IF([1]Period_1!S31="", NA(), [1]Period_1!S31)</f>
        <v>-4088</v>
      </c>
      <c r="N33" s="15">
        <f>IF([1]Period_1!T31="", NA(), [1]Period_1!T31)</f>
        <v>-8497</v>
      </c>
      <c r="O33" s="21">
        <f>IF([1]Period_1!V31="", NA(), [1]Period_1!V31)</f>
        <v>-5476</v>
      </c>
      <c r="P33" s="23"/>
      <c r="Q33" s="23"/>
      <c r="R33" s="23"/>
      <c r="S33" s="23"/>
      <c r="T33" s="23"/>
      <c r="U33" s="23"/>
      <c r="V33" s="22"/>
      <c r="W33" s="22"/>
      <c r="X33" s="41"/>
      <c r="Y33" s="41"/>
      <c r="Z33" s="41"/>
      <c r="AA33" s="42"/>
    </row>
    <row r="34" spans="2:30" ht="15" x14ac:dyDescent="0.25">
      <c r="B34" s="50"/>
      <c r="I34" s="1">
        <f>IF(ISBLANK([1]Period_1!O32)=TRUE, "",[1]Period_1!O32)</f>
        <v>30</v>
      </c>
      <c r="J34" s="51">
        <v>1</v>
      </c>
      <c r="K34" s="14">
        <f>IF([1]Period_1!Q32="", NA(), [1]Period_1!Q32)</f>
        <v>-34633</v>
      </c>
      <c r="L34" s="15">
        <f>IF([1]Period_1!R32="", NA(), [1]Period_1!R32)</f>
        <v>-2723.4848299999999</v>
      </c>
      <c r="M34" s="15">
        <f>IF([1]Period_1!S32="", NA(), [1]Period_1!S32)</f>
        <v>-7023</v>
      </c>
      <c r="N34" s="15">
        <f>IF([1]Period_1!T32="", NA(), [1]Period_1!T32)</f>
        <v>-21049</v>
      </c>
      <c r="O34" s="21">
        <f>IF([1]Period_1!V32="", NA(), [1]Period_1!V32)</f>
        <v>-12474</v>
      </c>
      <c r="P34" s="23"/>
      <c r="Q34" s="23"/>
      <c r="R34" s="23"/>
      <c r="S34" s="23"/>
      <c r="T34" s="23"/>
      <c r="U34" s="23"/>
      <c r="V34" s="22"/>
      <c r="W34" s="22"/>
      <c r="X34" s="41"/>
      <c r="Y34" s="41"/>
      <c r="Z34" s="41"/>
      <c r="AA34" s="42"/>
      <c r="AC34"/>
      <c r="AD34" s="17"/>
    </row>
    <row r="35" spans="2:30" ht="15" x14ac:dyDescent="0.25">
      <c r="B35" s="50"/>
      <c r="I35" s="1" t="str">
        <f>IF(ISBLANK([1]Period_1!O33)=TRUE, "",[1]Period_1!O33)</f>
        <v/>
      </c>
      <c r="J35" s="52">
        <v>1</v>
      </c>
      <c r="K35" s="53" t="e">
        <f>IF([1]Period_1!Q33="", NA(), [1]Period_1!Q33)</f>
        <v>#N/A</v>
      </c>
      <c r="L35" s="38" t="e">
        <f>IF([1]Period_1!R33="", NA(), [1]Period_1!R33)</f>
        <v>#N/A</v>
      </c>
      <c r="M35" s="38" t="e">
        <f>IF([1]Period_1!S33="", NA(), [1]Period_1!S33)</f>
        <v>#N/A</v>
      </c>
      <c r="N35" s="38" t="e">
        <f>IF([1]Period_1!T33="", NA(), [1]Period_1!T33)</f>
        <v>#N/A</v>
      </c>
      <c r="O35" s="39" t="e">
        <f>IF([1]Period_1!V33="", NA(), [1]Period_1!V33)</f>
        <v>#N/A</v>
      </c>
      <c r="P35" s="23"/>
      <c r="Q35" s="23"/>
      <c r="R35" s="23"/>
      <c r="S35" s="23"/>
      <c r="T35" s="23"/>
      <c r="U35" s="23"/>
      <c r="V35" s="22"/>
      <c r="W35" s="22"/>
      <c r="X35" s="41"/>
      <c r="Y35" s="41"/>
      <c r="Z35" s="41"/>
      <c r="AA35" s="42"/>
      <c r="AC35"/>
      <c r="AD35" s="17"/>
    </row>
    <row r="36" spans="2:30" ht="15" x14ac:dyDescent="0.25">
      <c r="B36" s="50"/>
      <c r="I36" s="54"/>
      <c r="P36" s="54"/>
      <c r="Q36" s="54"/>
      <c r="R36" s="54"/>
      <c r="S36" s="54"/>
      <c r="T36" s="54"/>
      <c r="U36" s="54"/>
      <c r="V36" s="22"/>
      <c r="W36" s="22"/>
      <c r="X36" s="41"/>
      <c r="Y36" s="41"/>
      <c r="Z36" s="41"/>
      <c r="AA36" s="42"/>
      <c r="AC36"/>
      <c r="AD36" s="17"/>
    </row>
    <row r="37" spans="2:30" ht="15" x14ac:dyDescent="0.25">
      <c r="B37" s="50"/>
      <c r="I37" s="54"/>
      <c r="P37" s="54"/>
      <c r="Q37" s="54"/>
      <c r="R37" s="54"/>
      <c r="S37" s="54"/>
      <c r="T37" s="54"/>
      <c r="U37" s="54"/>
      <c r="V37" s="22"/>
      <c r="W37" s="22"/>
      <c r="X37" s="41"/>
      <c r="Y37" s="41"/>
      <c r="Z37" s="41"/>
      <c r="AA37" s="42"/>
      <c r="AC37"/>
      <c r="AD37" s="17"/>
    </row>
    <row r="38" spans="2:30" ht="15" x14ac:dyDescent="0.25">
      <c r="B38" s="50"/>
      <c r="I38" s="22"/>
      <c r="P38" s="22"/>
      <c r="Q38" s="22"/>
      <c r="R38" s="22"/>
      <c r="S38" s="22"/>
      <c r="T38" s="22"/>
      <c r="U38" s="22"/>
      <c r="V38" s="22"/>
      <c r="W38" s="22"/>
      <c r="X38" s="41"/>
      <c r="Y38" s="41"/>
      <c r="Z38" s="41"/>
      <c r="AA38" s="42"/>
      <c r="AC38"/>
      <c r="AD38" s="17"/>
    </row>
    <row r="39" spans="2:30" ht="15" x14ac:dyDescent="0.25">
      <c r="B39" s="50"/>
      <c r="I39" s="55"/>
      <c r="P39" s="55"/>
      <c r="Q39" s="55"/>
      <c r="R39" s="55"/>
      <c r="S39" s="55"/>
      <c r="T39" s="55"/>
      <c r="U39" s="55"/>
      <c r="V39" s="22"/>
      <c r="W39" s="22"/>
      <c r="X39" s="41"/>
      <c r="Y39" s="41"/>
      <c r="Z39" s="41"/>
      <c r="AA39" s="42"/>
      <c r="AC39"/>
      <c r="AD39" s="17"/>
    </row>
    <row r="40" spans="2:30" ht="15" x14ac:dyDescent="0.25">
      <c r="B40" s="50"/>
      <c r="I40" s="56"/>
      <c r="P40" s="56"/>
      <c r="Q40" s="56"/>
      <c r="R40" s="56"/>
      <c r="S40" s="56"/>
      <c r="T40" s="56"/>
      <c r="U40" s="56"/>
      <c r="V40" s="22"/>
      <c r="W40" s="22"/>
      <c r="X40" s="41"/>
      <c r="Y40" s="41"/>
      <c r="Z40" s="41"/>
      <c r="AA40" s="42"/>
      <c r="AC40"/>
      <c r="AD40" s="17"/>
    </row>
    <row r="41" spans="2:30" ht="15" x14ac:dyDescent="0.25">
      <c r="B41" s="50"/>
      <c r="I41" s="56"/>
      <c r="P41" s="56"/>
      <c r="Q41" s="56"/>
      <c r="R41" s="56"/>
      <c r="S41" s="56"/>
      <c r="T41" s="56"/>
      <c r="U41" s="56"/>
      <c r="V41" s="22"/>
      <c r="W41" s="22"/>
      <c r="X41" s="41"/>
      <c r="Y41" s="41"/>
      <c r="Z41" s="41"/>
      <c r="AA41" s="42"/>
      <c r="AC41"/>
      <c r="AD41" s="17"/>
    </row>
    <row r="42" spans="2:30" ht="15" x14ac:dyDescent="0.25">
      <c r="B42" s="50"/>
      <c r="I42" s="56"/>
      <c r="P42" s="56"/>
      <c r="Q42" s="56"/>
      <c r="R42" s="56"/>
      <c r="S42" s="56"/>
      <c r="T42" s="56"/>
      <c r="U42" s="56"/>
      <c r="V42" s="22"/>
      <c r="W42" s="22"/>
      <c r="X42" s="41"/>
      <c r="Y42" s="41"/>
      <c r="Z42" s="41"/>
      <c r="AA42" s="42"/>
      <c r="AC42"/>
      <c r="AD42" s="17"/>
    </row>
    <row r="43" spans="2:30" ht="15" x14ac:dyDescent="0.25">
      <c r="I43" s="56"/>
      <c r="P43" s="56"/>
      <c r="Q43" s="56"/>
      <c r="R43" s="56"/>
      <c r="S43" s="56"/>
      <c r="T43" s="56"/>
      <c r="U43" s="56"/>
      <c r="V43" s="22"/>
      <c r="W43" s="22"/>
      <c r="X43" s="41"/>
      <c r="Y43" s="41"/>
      <c r="Z43" s="41"/>
      <c r="AA43" s="42"/>
      <c r="AC43"/>
      <c r="AD43" s="17"/>
    </row>
    <row r="44" spans="2:30" ht="15" x14ac:dyDescent="0.25">
      <c r="I44" s="56"/>
      <c r="P44" s="56"/>
      <c r="Q44" s="56"/>
      <c r="R44" s="56"/>
      <c r="S44" s="56"/>
      <c r="T44" s="56"/>
      <c r="U44" s="56"/>
      <c r="V44" s="22"/>
      <c r="W44" s="22"/>
      <c r="X44" s="41"/>
      <c r="Y44" s="41"/>
      <c r="Z44" s="41"/>
      <c r="AA44" s="42"/>
      <c r="AC44"/>
      <c r="AD44" s="17"/>
    </row>
    <row r="45" spans="2:30" ht="15" x14ac:dyDescent="0.25">
      <c r="I45" s="56"/>
      <c r="P45" s="56"/>
      <c r="Q45" s="56"/>
      <c r="R45" s="56"/>
      <c r="S45" s="56"/>
      <c r="T45" s="56"/>
      <c r="U45" s="56"/>
      <c r="V45" s="22"/>
      <c r="W45" s="22"/>
      <c r="X45" s="41"/>
      <c r="Y45" s="41"/>
      <c r="Z45" s="41"/>
      <c r="AA45" s="42"/>
      <c r="AC45"/>
      <c r="AD45" s="17"/>
    </row>
    <row r="46" spans="2:30" ht="15" x14ac:dyDescent="0.25">
      <c r="I46" s="56"/>
      <c r="P46" s="56"/>
      <c r="Q46" s="56"/>
      <c r="R46" s="56"/>
      <c r="S46" s="56"/>
      <c r="T46" s="56"/>
      <c r="U46" s="56"/>
      <c r="V46" s="22"/>
      <c r="W46" s="22"/>
      <c r="X46" s="41"/>
      <c r="Y46" s="41"/>
      <c r="Z46" s="41"/>
      <c r="AA46" s="42"/>
      <c r="AC46"/>
      <c r="AD46" s="17"/>
    </row>
    <row r="47" spans="2:30" ht="15" x14ac:dyDescent="0.25">
      <c r="I47" s="56"/>
      <c r="P47" s="56"/>
      <c r="Q47" s="56"/>
      <c r="R47" s="56"/>
      <c r="S47" s="56"/>
      <c r="T47" s="56"/>
      <c r="U47" s="56"/>
      <c r="V47" s="22"/>
      <c r="W47" s="22"/>
      <c r="X47" s="41"/>
      <c r="Y47" s="41"/>
      <c r="Z47" s="41"/>
      <c r="AA47" s="42"/>
      <c r="AC47"/>
      <c r="AD47" s="17"/>
    </row>
    <row r="48" spans="2:30" ht="15" x14ac:dyDescent="0.25">
      <c r="I48" s="56"/>
      <c r="P48" s="56"/>
      <c r="Q48" s="56"/>
      <c r="R48" s="56"/>
      <c r="S48" s="56"/>
      <c r="T48" s="56"/>
      <c r="U48" s="56"/>
      <c r="V48" s="22"/>
      <c r="W48" s="22"/>
      <c r="X48" s="41"/>
      <c r="Y48" s="41"/>
      <c r="Z48" s="41"/>
      <c r="AA48" s="42"/>
      <c r="AC48"/>
      <c r="AD48" s="17"/>
    </row>
    <row r="49" spans="9:30" ht="15" x14ac:dyDescent="0.25">
      <c r="I49" s="56"/>
      <c r="P49" s="56"/>
      <c r="Q49" s="56"/>
      <c r="R49" s="56"/>
      <c r="S49" s="56"/>
      <c r="T49" s="56"/>
      <c r="U49" s="56"/>
      <c r="V49" s="22"/>
      <c r="W49" s="22"/>
      <c r="X49" s="41"/>
      <c r="Y49" s="41"/>
      <c r="Z49" s="41"/>
      <c r="AA49" s="42"/>
      <c r="AC49"/>
      <c r="AD49" s="17"/>
    </row>
    <row r="50" spans="9:30" ht="15" x14ac:dyDescent="0.25">
      <c r="I50" s="56"/>
      <c r="P50" s="56"/>
      <c r="Q50" s="56"/>
      <c r="R50" s="56"/>
      <c r="S50" s="56"/>
      <c r="T50" s="56"/>
      <c r="U50" s="56"/>
      <c r="V50" s="22"/>
      <c r="W50" s="22"/>
      <c r="X50" s="41"/>
      <c r="Y50" s="41"/>
      <c r="Z50" s="41"/>
      <c r="AA50" s="42"/>
      <c r="AC50"/>
      <c r="AD50" s="17"/>
    </row>
    <row r="51" spans="9:30" ht="15" x14ac:dyDescent="0.25">
      <c r="I51" s="56"/>
      <c r="P51" s="56"/>
      <c r="Q51" s="56"/>
      <c r="R51" s="56"/>
      <c r="S51" s="56"/>
      <c r="T51" s="56"/>
      <c r="U51" s="56"/>
      <c r="V51" s="22"/>
      <c r="W51" s="22"/>
      <c r="X51" s="41"/>
      <c r="Y51" s="41"/>
      <c r="Z51" s="41"/>
      <c r="AA51" s="42"/>
      <c r="AC51"/>
      <c r="AD51" s="17"/>
    </row>
    <row r="52" spans="9:30" ht="15" x14ac:dyDescent="0.25">
      <c r="I52" s="57"/>
      <c r="P52" s="57"/>
      <c r="Q52" s="56"/>
      <c r="R52" s="56"/>
      <c r="S52" s="56"/>
      <c r="T52" s="56"/>
      <c r="U52" s="56"/>
      <c r="V52" s="22"/>
      <c r="W52" s="22"/>
      <c r="X52" s="41"/>
      <c r="Y52" s="41"/>
      <c r="Z52" s="41"/>
      <c r="AA52" s="42"/>
      <c r="AC52"/>
      <c r="AD52" s="17"/>
    </row>
    <row r="53" spans="9:30" ht="15" x14ac:dyDescent="0.25">
      <c r="I53" s="57"/>
      <c r="P53" s="57"/>
      <c r="Q53" s="56"/>
      <c r="R53" s="56"/>
      <c r="S53" s="56"/>
      <c r="T53" s="56"/>
      <c r="U53" s="56"/>
      <c r="V53" s="22"/>
      <c r="W53" s="22"/>
      <c r="X53" s="41"/>
      <c r="Y53" s="41"/>
      <c r="Z53" s="41"/>
      <c r="AA53" s="42"/>
      <c r="AC53"/>
      <c r="AD53" s="17"/>
    </row>
    <row r="54" spans="9:30" ht="15" x14ac:dyDescent="0.25">
      <c r="I54" s="57"/>
      <c r="P54" s="57"/>
      <c r="Q54" s="57"/>
      <c r="R54" s="57"/>
      <c r="S54" s="57"/>
      <c r="T54" s="57"/>
      <c r="U54" s="57"/>
      <c r="V54" s="22"/>
      <c r="W54" s="22"/>
      <c r="X54" s="41"/>
      <c r="Y54" s="41"/>
      <c r="Z54" s="41"/>
      <c r="AA54" s="42"/>
      <c r="AC54"/>
      <c r="AD54" s="17"/>
    </row>
    <row r="55" spans="9:30" ht="15" x14ac:dyDescent="0.25">
      <c r="I55" s="57"/>
      <c r="P55" s="57"/>
      <c r="Q55" s="57"/>
      <c r="R55" s="57"/>
      <c r="S55" s="57"/>
      <c r="T55" s="57"/>
      <c r="U55" s="57"/>
      <c r="V55" s="22"/>
      <c r="W55" s="22"/>
      <c r="X55" s="41"/>
      <c r="Y55" s="41"/>
      <c r="Z55" s="41"/>
      <c r="AA55" s="42"/>
      <c r="AC55"/>
      <c r="AD55" s="17"/>
    </row>
    <row r="56" spans="9:30" ht="15" x14ac:dyDescent="0.25">
      <c r="I56" s="56"/>
      <c r="P56" s="56"/>
      <c r="Q56" s="56"/>
      <c r="R56" s="56"/>
      <c r="S56" s="56"/>
      <c r="T56" s="56"/>
      <c r="U56" s="56"/>
      <c r="V56" s="22"/>
      <c r="W56" s="22"/>
      <c r="X56" s="41"/>
      <c r="Y56" s="41"/>
      <c r="Z56" s="41"/>
      <c r="AA56" s="42"/>
      <c r="AC56"/>
      <c r="AD56" s="17"/>
    </row>
    <row r="57" spans="9:30" ht="15" x14ac:dyDescent="0.25">
      <c r="I57" s="56"/>
      <c r="P57" s="56"/>
      <c r="Q57" s="56"/>
      <c r="R57" s="56"/>
      <c r="S57" s="56"/>
      <c r="T57" s="56"/>
      <c r="U57" s="56"/>
      <c r="V57" s="22"/>
      <c r="W57" s="22"/>
      <c r="X57" s="41"/>
      <c r="Y57" s="41"/>
      <c r="Z57" s="41"/>
      <c r="AA57" s="42"/>
      <c r="AC57"/>
      <c r="AD57" s="17"/>
    </row>
    <row r="58" spans="9:30" ht="15" x14ac:dyDescent="0.25">
      <c r="I58" s="56"/>
      <c r="P58" s="56"/>
      <c r="Q58" s="56"/>
      <c r="R58" s="56"/>
      <c r="S58" s="56"/>
      <c r="T58" s="56"/>
      <c r="U58" s="56"/>
      <c r="V58" s="22"/>
      <c r="W58" s="22"/>
      <c r="X58" s="41"/>
      <c r="Y58" s="41"/>
      <c r="Z58" s="41"/>
      <c r="AA58" s="42"/>
      <c r="AC58"/>
      <c r="AD58" s="17"/>
    </row>
    <row r="59" spans="9:30" ht="15" x14ac:dyDescent="0.25">
      <c r="I59" s="58"/>
      <c r="P59" s="58"/>
      <c r="Q59" s="58"/>
      <c r="R59" s="58"/>
      <c r="S59" s="58"/>
      <c r="T59" s="58"/>
      <c r="U59" s="58"/>
      <c r="V59" s="22"/>
      <c r="W59" s="22"/>
      <c r="X59" s="41"/>
      <c r="Y59" s="41"/>
      <c r="Z59" s="41"/>
      <c r="AA59" s="42"/>
      <c r="AC59"/>
      <c r="AD59" s="17"/>
    </row>
    <row r="60" spans="9:30" ht="15" x14ac:dyDescent="0.25">
      <c r="V60" s="22"/>
      <c r="W60" s="22"/>
      <c r="X60" s="41"/>
      <c r="Y60" s="41"/>
      <c r="Z60" s="41"/>
      <c r="AA60" s="42"/>
      <c r="AC60"/>
      <c r="AD60" s="17"/>
    </row>
    <row r="61" spans="9:30" ht="15" x14ac:dyDescent="0.25">
      <c r="V61" s="22"/>
      <c r="W61" s="22"/>
      <c r="X61" s="41"/>
      <c r="Y61" s="41"/>
      <c r="Z61" s="41"/>
      <c r="AA61" s="42"/>
      <c r="AC61"/>
      <c r="AD61" s="17"/>
    </row>
    <row r="62" spans="9:30" ht="15" x14ac:dyDescent="0.25">
      <c r="V62" s="22"/>
      <c r="W62" s="22"/>
      <c r="X62" s="41"/>
      <c r="Y62" s="41"/>
      <c r="Z62" s="41"/>
      <c r="AA62" s="42"/>
      <c r="AC62"/>
      <c r="AD62" s="17"/>
    </row>
    <row r="63" spans="9:30" ht="15" x14ac:dyDescent="0.25">
      <c r="V63" s="22"/>
      <c r="W63" s="22"/>
      <c r="X63" s="41"/>
      <c r="Y63" s="41"/>
      <c r="Z63" s="41"/>
      <c r="AA63" s="42"/>
      <c r="AC63"/>
      <c r="AD63" s="17"/>
    </row>
    <row r="64" spans="9:30" ht="15" x14ac:dyDescent="0.25">
      <c r="V64" s="22"/>
      <c r="W64" s="22"/>
      <c r="X64" s="41"/>
      <c r="Y64" s="41"/>
      <c r="Z64" s="41"/>
      <c r="AA64" s="42"/>
      <c r="AC64"/>
      <c r="AD64" s="17"/>
    </row>
    <row r="65" spans="22:30" ht="15" x14ac:dyDescent="0.25">
      <c r="V65" s="22"/>
      <c r="W65" s="22"/>
      <c r="X65" s="41"/>
      <c r="Y65" s="41"/>
      <c r="Z65" s="41"/>
      <c r="AA65" s="42"/>
      <c r="AC65"/>
      <c r="AD65" s="17"/>
    </row>
    <row r="66" spans="22:30" ht="15" x14ac:dyDescent="0.25">
      <c r="V66" s="22"/>
      <c r="W66" s="22"/>
      <c r="X66" s="41"/>
      <c r="Y66" s="41"/>
      <c r="Z66" s="41"/>
      <c r="AA66" s="42"/>
      <c r="AC66"/>
      <c r="AD66" s="17"/>
    </row>
    <row r="67" spans="22:30" ht="15" x14ac:dyDescent="0.25">
      <c r="V67" s="22"/>
      <c r="W67" s="22"/>
      <c r="X67" s="41"/>
      <c r="Y67" s="41"/>
      <c r="Z67" s="41"/>
      <c r="AA67" s="42"/>
      <c r="AC67"/>
      <c r="AD67" s="17"/>
    </row>
    <row r="68" spans="22:30" ht="15" x14ac:dyDescent="0.25">
      <c r="V68" s="22"/>
      <c r="W68" s="22"/>
      <c r="X68" s="41"/>
      <c r="Y68" s="41"/>
      <c r="Z68" s="41"/>
      <c r="AA68" s="42"/>
      <c r="AC68"/>
      <c r="AD68" s="17"/>
    </row>
    <row r="69" spans="22:30" ht="15" x14ac:dyDescent="0.25">
      <c r="V69" s="22"/>
      <c r="W69" s="22"/>
      <c r="X69" s="41"/>
      <c r="Y69" s="41"/>
      <c r="Z69" s="41"/>
      <c r="AA69" s="42"/>
      <c r="AC69"/>
      <c r="AD69" s="17"/>
    </row>
    <row r="70" spans="22:30" ht="15" x14ac:dyDescent="0.25">
      <c r="V70" s="22"/>
      <c r="W70" s="22"/>
      <c r="X70" s="41"/>
      <c r="Y70" s="41"/>
      <c r="Z70" s="41"/>
      <c r="AA70" s="42"/>
      <c r="AC70"/>
      <c r="AD70" s="17"/>
    </row>
    <row r="71" spans="22:30" ht="15" x14ac:dyDescent="0.25">
      <c r="V71" s="22"/>
      <c r="W71" s="22"/>
      <c r="X71" s="41"/>
      <c r="Y71" s="41"/>
      <c r="Z71" s="41"/>
      <c r="AA71" s="42"/>
      <c r="AC71"/>
      <c r="AD71" s="17"/>
    </row>
    <row r="72" spans="22:30" ht="15" x14ac:dyDescent="0.25">
      <c r="V72" s="22"/>
      <c r="W72" s="22"/>
      <c r="X72" s="41"/>
      <c r="Y72" s="41"/>
      <c r="Z72" s="41"/>
      <c r="AA72" s="42"/>
      <c r="AC72"/>
      <c r="AD72" s="17"/>
    </row>
    <row r="73" spans="22:30" ht="15" x14ac:dyDescent="0.25">
      <c r="V73" s="22"/>
      <c r="W73" s="22"/>
      <c r="X73" s="41"/>
      <c r="Y73" s="41"/>
      <c r="Z73" s="41"/>
      <c r="AA73" s="42"/>
      <c r="AC73"/>
      <c r="AD73" s="17"/>
    </row>
    <row r="74" spans="22:30" ht="15" x14ac:dyDescent="0.25">
      <c r="V74" s="22"/>
      <c r="W74" s="22"/>
      <c r="X74" s="41"/>
      <c r="Y74" s="41"/>
      <c r="Z74" s="41"/>
      <c r="AA74" s="42"/>
      <c r="AC74"/>
      <c r="AD74" s="17"/>
    </row>
    <row r="75" spans="22:30" ht="15" x14ac:dyDescent="0.25">
      <c r="V75" s="22"/>
      <c r="W75" s="22"/>
      <c r="X75" s="41"/>
      <c r="Y75" s="41"/>
      <c r="Z75" s="41"/>
      <c r="AA75" s="42"/>
      <c r="AC75"/>
      <c r="AD75" s="17"/>
    </row>
    <row r="76" spans="22:30" ht="15" x14ac:dyDescent="0.25">
      <c r="V76" s="22"/>
      <c r="W76" s="22"/>
      <c r="X76" s="41"/>
      <c r="Y76" s="41"/>
      <c r="Z76" s="41"/>
      <c r="AA76" s="42"/>
      <c r="AC76"/>
      <c r="AD76" s="17"/>
    </row>
    <row r="77" spans="22:30" ht="15" x14ac:dyDescent="0.25">
      <c r="V77" s="22"/>
      <c r="W77" s="22"/>
      <c r="X77" s="41"/>
      <c r="Y77" s="41"/>
      <c r="Z77" s="41"/>
      <c r="AA77" s="42"/>
      <c r="AC77"/>
      <c r="AD77" s="17"/>
    </row>
    <row r="78" spans="22:30" ht="15" x14ac:dyDescent="0.25">
      <c r="V78" s="22"/>
      <c r="W78" s="22"/>
      <c r="X78" s="41"/>
      <c r="Y78" s="41"/>
      <c r="Z78" s="41"/>
      <c r="AA78" s="42"/>
      <c r="AC78"/>
      <c r="AD78" s="17"/>
    </row>
    <row r="79" spans="22:30" ht="15" x14ac:dyDescent="0.25">
      <c r="V79" s="22"/>
      <c r="W79" s="22"/>
      <c r="X79" s="41"/>
      <c r="Y79" s="41"/>
      <c r="Z79" s="41"/>
      <c r="AA79" s="42"/>
      <c r="AC79"/>
      <c r="AD79" s="17"/>
    </row>
    <row r="80" spans="22:30" ht="15" x14ac:dyDescent="0.25">
      <c r="V80" s="22"/>
      <c r="W80" s="22"/>
      <c r="X80" s="41"/>
      <c r="Y80" s="41"/>
      <c r="Z80" s="41"/>
      <c r="AA80" s="42"/>
      <c r="AC80"/>
      <c r="AD80" s="17"/>
    </row>
    <row r="81" spans="9:30" ht="15" x14ac:dyDescent="0.25">
      <c r="V81" s="22"/>
      <c r="W81" s="22"/>
      <c r="X81" s="41"/>
      <c r="Y81" s="41"/>
      <c r="Z81" s="41"/>
      <c r="AA81" s="42"/>
      <c r="AC81"/>
      <c r="AD81" s="17"/>
    </row>
    <row r="82" spans="9:30" ht="15" x14ac:dyDescent="0.25">
      <c r="V82" s="22"/>
      <c r="W82" s="22"/>
      <c r="X82" s="41"/>
      <c r="Y82" s="41"/>
      <c r="Z82" s="41"/>
      <c r="AA82" s="42"/>
      <c r="AC82"/>
      <c r="AD82" s="17"/>
    </row>
    <row r="83" spans="9:30" ht="15" x14ac:dyDescent="0.25">
      <c r="V83" s="22"/>
      <c r="W83" s="22"/>
      <c r="X83" s="41"/>
      <c r="Y83" s="41"/>
      <c r="Z83" s="41"/>
      <c r="AA83" s="42"/>
      <c r="AC83"/>
      <c r="AD83" s="17"/>
    </row>
    <row r="84" spans="9:30" ht="15" x14ac:dyDescent="0.25">
      <c r="V84" s="22"/>
      <c r="W84" s="22"/>
      <c r="X84" s="41"/>
      <c r="Y84" s="41"/>
      <c r="Z84" s="41"/>
      <c r="AA84" s="42"/>
      <c r="AC84"/>
      <c r="AD84" s="17"/>
    </row>
    <row r="85" spans="9:30" ht="15" x14ac:dyDescent="0.25">
      <c r="V85" s="22"/>
      <c r="W85" s="22"/>
      <c r="X85" s="41"/>
      <c r="Y85" s="41"/>
      <c r="Z85" s="41"/>
      <c r="AA85" s="42"/>
      <c r="AC85"/>
      <c r="AD85" s="17"/>
    </row>
    <row r="86" spans="9:30" ht="15" x14ac:dyDescent="0.25">
      <c r="V86" s="22"/>
      <c r="W86" s="22"/>
      <c r="X86" s="41"/>
      <c r="Y86" s="41"/>
      <c r="Z86" s="41"/>
      <c r="AA86" s="42"/>
      <c r="AC86"/>
      <c r="AD86" s="17"/>
    </row>
    <row r="87" spans="9:30" ht="15" x14ac:dyDescent="0.25">
      <c r="V87" s="22"/>
      <c r="W87" s="22"/>
      <c r="X87" s="41"/>
      <c r="Y87" s="41"/>
      <c r="Z87" s="41"/>
      <c r="AA87" s="42"/>
      <c r="AC87"/>
      <c r="AD87" s="17"/>
    </row>
    <row r="88" spans="9:30" ht="15" x14ac:dyDescent="0.25">
      <c r="V88" s="22"/>
      <c r="W88" s="22"/>
      <c r="X88" s="41"/>
      <c r="Y88" s="41"/>
      <c r="Z88" s="41"/>
      <c r="AA88" s="42"/>
      <c r="AC88"/>
      <c r="AD88" s="17"/>
    </row>
    <row r="89" spans="9:30" ht="15" x14ac:dyDescent="0.25">
      <c r="V89" s="22"/>
      <c r="W89" s="22"/>
      <c r="X89" s="41"/>
      <c r="Y89" s="41"/>
      <c r="Z89" s="41"/>
      <c r="AA89" s="42"/>
      <c r="AC89"/>
      <c r="AD89" s="17"/>
    </row>
    <row r="90" spans="9:30" ht="15" x14ac:dyDescent="0.25">
      <c r="V90" s="22"/>
      <c r="W90" s="22"/>
      <c r="X90" s="41"/>
      <c r="Y90" s="41"/>
      <c r="Z90" s="41"/>
      <c r="AA90" s="42"/>
      <c r="AC90"/>
      <c r="AD90" s="17"/>
    </row>
    <row r="91" spans="9:30" ht="15" x14ac:dyDescent="0.25">
      <c r="V91" s="22"/>
      <c r="W91" s="22"/>
      <c r="X91" s="41"/>
      <c r="Y91" s="41"/>
      <c r="Z91" s="41"/>
      <c r="AA91" s="42"/>
      <c r="AC91"/>
      <c r="AD91" s="17"/>
    </row>
    <row r="92" spans="9:30" ht="15" x14ac:dyDescent="0.25">
      <c r="V92" s="22"/>
      <c r="W92" s="22"/>
      <c r="X92" s="41"/>
      <c r="Y92" s="41"/>
      <c r="Z92" s="41"/>
      <c r="AA92" s="42"/>
      <c r="AC92"/>
      <c r="AD92" s="17"/>
    </row>
    <row r="93" spans="9:30" ht="15" x14ac:dyDescent="0.25">
      <c r="I93" s="22"/>
      <c r="P93" s="22"/>
      <c r="Q93" s="22"/>
      <c r="R93" s="22"/>
      <c r="S93" s="22"/>
      <c r="T93" s="22"/>
      <c r="U93" s="22"/>
      <c r="V93" s="22"/>
      <c r="W93" s="22"/>
      <c r="X93" s="41"/>
      <c r="Y93" s="41"/>
      <c r="Z93" s="41"/>
      <c r="AA93" s="42"/>
      <c r="AC93"/>
      <c r="AD93" s="17"/>
    </row>
    <row r="94" spans="9:30" ht="15" x14ac:dyDescent="0.25">
      <c r="I94" s="22"/>
      <c r="P94" s="22"/>
      <c r="Q94" s="22"/>
      <c r="R94" s="22"/>
      <c r="S94" s="22"/>
      <c r="T94" s="22"/>
      <c r="U94" s="22"/>
      <c r="V94" s="22"/>
      <c r="W94" s="22"/>
      <c r="X94" s="41"/>
      <c r="Y94" s="41"/>
      <c r="Z94" s="41"/>
      <c r="AA94" s="42"/>
      <c r="AC94"/>
      <c r="AD94" s="17"/>
    </row>
    <row r="95" spans="9:30" x14ac:dyDescent="0.2">
      <c r="I95" s="49"/>
      <c r="P95" s="49"/>
      <c r="Q95" s="49"/>
      <c r="R95" s="49"/>
      <c r="S95" s="49"/>
      <c r="T95" s="49"/>
      <c r="U95" s="49"/>
      <c r="V95" s="22"/>
      <c r="W95" s="22"/>
      <c r="X95" s="41"/>
      <c r="Y95" s="41"/>
      <c r="Z95" s="41"/>
      <c r="AA95" s="42"/>
    </row>
    <row r="96" spans="9:30" x14ac:dyDescent="0.2">
      <c r="I96" s="49"/>
      <c r="P96" s="49"/>
      <c r="Q96" s="49"/>
      <c r="R96" s="49"/>
      <c r="S96" s="49"/>
      <c r="T96" s="49"/>
      <c r="U96" s="49"/>
      <c r="V96" s="49"/>
      <c r="W96" s="49"/>
    </row>
  </sheetData>
  <mergeCells count="6">
    <mergeCell ref="C3:H3"/>
    <mergeCell ref="J3:O3"/>
    <mergeCell ref="Q3:V3"/>
    <mergeCell ref="C11:H12"/>
    <mergeCell ref="D13:H13"/>
    <mergeCell ref="Q24:W2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3:AE96"/>
  <sheetViews>
    <sheetView zoomScale="80" zoomScaleNormal="80" workbookViewId="0">
      <selection activeCell="AB8" sqref="AB8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5" bestFit="1" customWidth="1"/>
    <col min="25" max="26" width="6.5703125" style="5" bestFit="1" customWidth="1"/>
    <col min="27" max="27" width="7.85546875" style="5" bestFit="1" customWidth="1"/>
    <col min="28" max="28" width="8" style="5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2" t="str">
        <f>"Table 1 - Maximum MOS quantity 
(GJ/d, 1 "&amp;[1]DataSheet!E2&amp;" to "&amp;[1]Inputs!Q6&amp;" "&amp;[1]DataSheet!E2&amp;" "&amp;[1]Inputs!N6&amp;")"</f>
        <v>Table 1 - Maximum MOS quantity 
(GJ/d, 1 July to 31 July 2016)</v>
      </c>
      <c r="D3" s="2"/>
      <c r="E3" s="2"/>
      <c r="F3" s="2"/>
      <c r="G3" s="2"/>
      <c r="H3" s="2"/>
      <c r="I3" s="3"/>
      <c r="J3" s="2" t="str">
        <f>"Table 3 - Daily MOS quantities (1 "&amp;[1]DataSheet!E2&amp;" to "&amp;[1]Inputs!Q6&amp;" "&amp;[1]DataSheet!E2&amp;" "&amp;[1]Inputs!N6&amp;")"</f>
        <v>Table 3 - Daily MOS quantities (1 July to 31 July 2016)</v>
      </c>
      <c r="K3" s="2"/>
      <c r="L3" s="2"/>
      <c r="M3" s="2"/>
      <c r="N3" s="2"/>
      <c r="O3" s="2"/>
      <c r="P3" s="3"/>
      <c r="Q3" s="2" t="str">
        <f>"Figure 1 - Curves of daily MOS quantities (1 "&amp;[1]DataSheet!E2&amp;" to "&amp;[1]Inputs!Q6&amp;" "&amp;[1]DataSheet!E2&amp;" "&amp;[1]Inputs!N6&amp;")"</f>
        <v>Figure 1 - Curves of daily MOS quantities (1 July to 31 July 2016)</v>
      </c>
      <c r="R3" s="2"/>
      <c r="S3" s="2"/>
      <c r="T3" s="2"/>
      <c r="U3" s="2"/>
      <c r="V3" s="2"/>
      <c r="W3" s="4"/>
    </row>
    <row r="4" spans="2:31" s="6" customFormat="1" ht="41.25" customHeight="1" x14ac:dyDescent="0.2">
      <c r="B4" s="1"/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1"/>
      <c r="J4" s="8" t="s">
        <v>5</v>
      </c>
      <c r="K4" s="9" t="str">
        <f>'[2]Workfile (3)'!C3</f>
        <v>Sydney MSP</v>
      </c>
      <c r="L4" s="10" t="str">
        <f>'[2]Workfile (3)'!D3</f>
        <v>Sydney EGP</v>
      </c>
      <c r="M4" s="10" t="str">
        <f>'[2]Workfile (3)'!E3</f>
        <v>Adelaide MAP</v>
      </c>
      <c r="N4" s="10" t="str">
        <f>'[2]Workfile (3)'!F3</f>
        <v>Adelaide SEAGas</v>
      </c>
      <c r="O4" s="10" t="s">
        <v>4</v>
      </c>
      <c r="P4" s="1"/>
      <c r="V4" s="1"/>
      <c r="W4" s="1"/>
    </row>
    <row r="5" spans="2:31" ht="15" x14ac:dyDescent="0.25">
      <c r="C5" s="11" t="s">
        <v>6</v>
      </c>
      <c r="D5" s="12">
        <f>MAX([1]Period_2!Q3:Q33)</f>
        <v>19349</v>
      </c>
      <c r="E5" s="12">
        <f>MAX([1]Period_2!R3:R33)</f>
        <v>6363.00072</v>
      </c>
      <c r="F5" s="12">
        <f>MAX([1]Period_2!S3:S33)</f>
        <v>13929</v>
      </c>
      <c r="G5" s="12">
        <f>MAX([1]Period_2!T3:T33)</f>
        <v>165</v>
      </c>
      <c r="H5" s="12">
        <f>MAX([1]Period_2!V3:V33)</f>
        <v>6314</v>
      </c>
      <c r="I5" s="1">
        <f>IF(ISBLANK([1]Period_2!O3)=TRUE,"",[1]Period_2!O3)</f>
        <v>1</v>
      </c>
      <c r="J5" s="13">
        <v>1</v>
      </c>
      <c r="K5" s="14">
        <f>IF([1]Period_2!Q3="", NA(), [1]Period_2!Q3)</f>
        <v>19349</v>
      </c>
      <c r="L5" s="36">
        <f>IF([1]Period_2!R3="", NA(), [1]Period_2!R3)</f>
        <v>6363.00072</v>
      </c>
      <c r="M5" s="36">
        <f>IF([1]Period_2!S3="", NA(), [1]Period_2!S3)</f>
        <v>13929</v>
      </c>
      <c r="N5" s="36">
        <f>IF([1]Period_2!T3="", NA(), [1]Period_2!T3)</f>
        <v>165</v>
      </c>
      <c r="O5" s="16">
        <f>IF([1]Period_2!V3="", NA(), [1]Period_2!V3)</f>
        <v>6314</v>
      </c>
      <c r="AC5"/>
      <c r="AD5" s="17"/>
      <c r="AE5" s="18"/>
    </row>
    <row r="6" spans="2:31" ht="15" x14ac:dyDescent="0.25">
      <c r="B6" s="19"/>
      <c r="C6" s="11" t="s">
        <v>7</v>
      </c>
      <c r="D6" s="12">
        <f>-MIN([1]Period_2!Q3:Q33)</f>
        <v>33198</v>
      </c>
      <c r="E6" s="12">
        <f>-MIN([1]Period_2!R3:R33)</f>
        <v>3461.94526</v>
      </c>
      <c r="F6" s="12">
        <f>-MIN([1]Period_2!S3:S33)</f>
        <v>8067</v>
      </c>
      <c r="G6" s="12">
        <f>-MIN([1]Period_2!T3:T33)</f>
        <v>15100</v>
      </c>
      <c r="H6" s="12">
        <f>-MIN([1]Period_2!V3:V33)</f>
        <v>11400</v>
      </c>
      <c r="I6" s="1">
        <f>IF(ISBLANK([1]Period_2!O4)=TRUE,"",[1]Period_2!O4)</f>
        <v>2</v>
      </c>
      <c r="J6" s="20">
        <v>1</v>
      </c>
      <c r="K6" s="14">
        <f>IF([1]Period_2!Q4="", NA(), [1]Period_2!Q4)</f>
        <v>12568</v>
      </c>
      <c r="L6" s="15">
        <f>IF([1]Period_2!R4="", NA(), [1]Period_2!R4)</f>
        <v>5848.2779099999998</v>
      </c>
      <c r="M6" s="15">
        <f>IF([1]Period_2!S4="", NA(), [1]Period_2!S4)</f>
        <v>10401</v>
      </c>
      <c r="N6" s="15">
        <f>IF([1]Period_2!T4="", NA(), [1]Period_2!T4)</f>
        <v>104</v>
      </c>
      <c r="O6" s="21">
        <f>IF([1]Period_2!V4="", NA(), [1]Period_2!V4)</f>
        <v>4163</v>
      </c>
      <c r="AC6"/>
      <c r="AD6" s="17"/>
    </row>
    <row r="7" spans="2:31" ht="15" x14ac:dyDescent="0.25">
      <c r="I7" s="1">
        <f>IF(ISBLANK([1]Period_2!O5)=TRUE,"",[1]Period_2!O5)</f>
        <v>3</v>
      </c>
      <c r="J7" s="20">
        <v>1</v>
      </c>
      <c r="K7" s="14">
        <f>IF([1]Period_2!Q5="", NA(), [1]Period_2!Q5)</f>
        <v>10739</v>
      </c>
      <c r="L7" s="15">
        <f>IF([1]Period_2!R5="", NA(), [1]Period_2!R5)</f>
        <v>5491.5816100000002</v>
      </c>
      <c r="M7" s="15">
        <f>IF([1]Period_2!S5="", NA(), [1]Period_2!S5)</f>
        <v>8229</v>
      </c>
      <c r="N7" s="15">
        <f>IF([1]Period_2!T5="", NA(), [1]Period_2!T5)</f>
        <v>100</v>
      </c>
      <c r="O7" s="21">
        <f>IF([1]Period_2!V5="", NA(), [1]Period_2!V5)</f>
        <v>3411</v>
      </c>
      <c r="W7" s="22"/>
      <c r="AC7"/>
      <c r="AD7" s="17"/>
    </row>
    <row r="8" spans="2:31" ht="15" x14ac:dyDescent="0.25">
      <c r="I8" s="1">
        <f>IF(ISBLANK([1]Period_2!O6)=TRUE,"",[1]Period_2!O6)</f>
        <v>4</v>
      </c>
      <c r="J8" s="20">
        <v>1</v>
      </c>
      <c r="K8" s="14">
        <f>IF([1]Period_2!Q6="", NA(), [1]Period_2!Q6)</f>
        <v>7594</v>
      </c>
      <c r="L8" s="15">
        <f>IF([1]Period_2!R6="", NA(), [1]Period_2!R6)</f>
        <v>5217.3131199999998</v>
      </c>
      <c r="M8" s="15">
        <f>IF([1]Period_2!S6="", NA(), [1]Period_2!S6)</f>
        <v>6996</v>
      </c>
      <c r="N8" s="15">
        <f>IF([1]Period_2!T6="", NA(), [1]Period_2!T6)</f>
        <v>97</v>
      </c>
      <c r="O8" s="21">
        <f>IF([1]Period_2!V6="", NA(), [1]Period_2!V6)</f>
        <v>2457</v>
      </c>
      <c r="W8" s="22"/>
      <c r="AC8"/>
      <c r="AD8" s="17"/>
    </row>
    <row r="9" spans="2:31" ht="15" x14ac:dyDescent="0.25">
      <c r="I9" s="1">
        <f>IF(ISBLANK([1]Period_2!O7)=TRUE,"",[1]Period_2!O7)</f>
        <v>5</v>
      </c>
      <c r="J9" s="20">
        <v>1</v>
      </c>
      <c r="K9" s="14">
        <f>IF([1]Period_2!Q7="", NA(), [1]Period_2!Q7)</f>
        <v>6009</v>
      </c>
      <c r="L9" s="15">
        <f>IF([1]Period_2!R7="", NA(), [1]Period_2!R7)</f>
        <v>4362.0162</v>
      </c>
      <c r="M9" s="15">
        <f>IF([1]Period_2!S7="", NA(), [1]Period_2!S7)</f>
        <v>6271</v>
      </c>
      <c r="N9" s="15">
        <f>IF([1]Period_2!T7="", NA(), [1]Period_2!T7)</f>
        <v>84</v>
      </c>
      <c r="O9" s="21">
        <f>IF([1]Period_2!V7="", NA(), [1]Period_2!V7)</f>
        <v>2064</v>
      </c>
      <c r="W9" s="22"/>
      <c r="AC9"/>
      <c r="AD9" s="17"/>
    </row>
    <row r="10" spans="2:31" ht="15" x14ac:dyDescent="0.25">
      <c r="I10" s="1">
        <f>IF(ISBLANK([1]Period_2!O8)=TRUE,"",[1]Period_2!O8)</f>
        <v>6</v>
      </c>
      <c r="J10" s="20">
        <v>1</v>
      </c>
      <c r="K10" s="14">
        <f>IF([1]Period_2!Q8="", NA(), [1]Period_2!Q8)</f>
        <v>4643</v>
      </c>
      <c r="L10" s="15">
        <f>IF([1]Period_2!R8="", NA(), [1]Period_2!R8)</f>
        <v>3378.1071400000001</v>
      </c>
      <c r="M10" s="15">
        <f>IF([1]Period_2!S8="", NA(), [1]Period_2!S8)</f>
        <v>5700</v>
      </c>
      <c r="N10" s="15">
        <f>IF([1]Period_2!T8="", NA(), [1]Period_2!T8)</f>
        <v>60</v>
      </c>
      <c r="O10" s="21">
        <f>IF([1]Period_2!V8="", NA(), [1]Period_2!V8)</f>
        <v>1785</v>
      </c>
      <c r="W10" s="22"/>
      <c r="AC10"/>
      <c r="AD10" s="17"/>
    </row>
    <row r="11" spans="2:31" ht="15" x14ac:dyDescent="0.25">
      <c r="C11" s="2" t="str">
        <f>"Table 2 - Summary statistics of daily MOS quantities 
(1 "&amp;[1]DataSheet!E2&amp;" to "&amp;[1]Inputs!Q6&amp;" "&amp;[1]DataSheet!E2&amp;" "&amp;[1]Inputs!N6&amp;")"</f>
        <v>Table 2 - Summary statistics of daily MOS quantities 
(1 July to 31 July 2016)</v>
      </c>
      <c r="D11" s="2"/>
      <c r="E11" s="2"/>
      <c r="F11" s="2"/>
      <c r="G11" s="2"/>
      <c r="H11" s="2"/>
      <c r="I11" s="1">
        <f>IF(ISBLANK([1]Period_2!O9)=TRUE,"",[1]Period_2!O9)</f>
        <v>7</v>
      </c>
      <c r="J11" s="20">
        <v>1</v>
      </c>
      <c r="K11" s="14">
        <f>IF([1]Period_2!Q9="", NA(), [1]Period_2!Q9)</f>
        <v>4239</v>
      </c>
      <c r="L11" s="15">
        <f>IF([1]Period_2!R9="", NA(), [1]Period_2!R9)</f>
        <v>2803.91363</v>
      </c>
      <c r="M11" s="15">
        <f>IF([1]Period_2!S9="", NA(), [1]Period_2!S9)</f>
        <v>5175</v>
      </c>
      <c r="N11" s="15">
        <f>IF([1]Period_2!T9="", NA(), [1]Period_2!T9)</f>
        <v>46</v>
      </c>
      <c r="O11" s="21">
        <f>IF([1]Period_2!V9="", NA(), [1]Period_2!V9)</f>
        <v>1634</v>
      </c>
      <c r="W11" s="22"/>
      <c r="AC11"/>
      <c r="AD11" s="17"/>
    </row>
    <row r="12" spans="2:31" ht="15" x14ac:dyDescent="0.25">
      <c r="C12" s="2"/>
      <c r="D12" s="2"/>
      <c r="E12" s="2"/>
      <c r="F12" s="2"/>
      <c r="G12" s="2"/>
      <c r="H12" s="2"/>
      <c r="I12" s="1">
        <f>IF(ISBLANK([1]Period_2!O10)=TRUE,"",[1]Period_2!O10)</f>
        <v>8</v>
      </c>
      <c r="J12" s="20">
        <v>1</v>
      </c>
      <c r="K12" s="14">
        <f>IF([1]Period_2!Q10="", NA(), [1]Period_2!Q10)</f>
        <v>3792</v>
      </c>
      <c r="L12" s="15">
        <f>IF([1]Period_2!R10="", NA(), [1]Period_2!R10)</f>
        <v>2582.94776</v>
      </c>
      <c r="M12" s="15">
        <f>IF([1]Period_2!S10="", NA(), [1]Period_2!S10)</f>
        <v>4456</v>
      </c>
      <c r="N12" s="15">
        <f>IF([1]Period_2!T10="", NA(), [1]Period_2!T10)</f>
        <v>34</v>
      </c>
      <c r="O12" s="21">
        <f>IF([1]Period_2!V10="", NA(), [1]Period_2!V10)</f>
        <v>1337</v>
      </c>
      <c r="W12" s="22"/>
      <c r="AC12"/>
      <c r="AD12" s="17"/>
    </row>
    <row r="13" spans="2:31" ht="15" x14ac:dyDescent="0.25">
      <c r="C13" s="23"/>
      <c r="D13" s="24" t="s">
        <v>8</v>
      </c>
      <c r="E13" s="25"/>
      <c r="F13" s="25"/>
      <c r="G13" s="25"/>
      <c r="H13" s="25"/>
      <c r="I13" s="1">
        <f>IF(ISBLANK([1]Period_2!O11)=TRUE,"",[1]Period_2!O11)</f>
        <v>9</v>
      </c>
      <c r="J13" s="20">
        <v>1</v>
      </c>
      <c r="K13" s="14">
        <f>IF([1]Period_2!Q11="", NA(), [1]Period_2!Q11)</f>
        <v>3582</v>
      </c>
      <c r="L13" s="15">
        <f>IF([1]Period_2!R11="", NA(), [1]Period_2!R11)</f>
        <v>2365.1035299999999</v>
      </c>
      <c r="M13" s="15">
        <f>IF([1]Period_2!S11="", NA(), [1]Period_2!S11)</f>
        <v>3751</v>
      </c>
      <c r="N13" s="15">
        <f>IF([1]Period_2!T11="", NA(), [1]Period_2!T11)</f>
        <v>29</v>
      </c>
      <c r="O13" s="21">
        <f>IF([1]Period_2!V11="", NA(), [1]Period_2!V11)</f>
        <v>1000</v>
      </c>
      <c r="W13" s="22"/>
      <c r="AC13"/>
      <c r="AD13" s="17"/>
    </row>
    <row r="14" spans="2:31" ht="12.75" customHeight="1" x14ac:dyDescent="0.25">
      <c r="C14" s="26"/>
      <c r="D14" s="27" t="s">
        <v>0</v>
      </c>
      <c r="E14" s="28" t="s">
        <v>1</v>
      </c>
      <c r="F14" s="28" t="s">
        <v>2</v>
      </c>
      <c r="G14" s="28" t="s">
        <v>3</v>
      </c>
      <c r="H14" s="29" t="s">
        <v>4</v>
      </c>
      <c r="I14" s="1">
        <f>IF(ISBLANK([1]Period_2!O12)=TRUE,"",[1]Period_2!O12)</f>
        <v>10</v>
      </c>
      <c r="J14" s="20">
        <v>1</v>
      </c>
      <c r="K14" s="14">
        <f>IF([1]Period_2!Q12="", NA(), [1]Period_2!Q12)</f>
        <v>3333</v>
      </c>
      <c r="L14" s="15">
        <f>IF([1]Period_2!R12="", NA(), [1]Period_2!R12)</f>
        <v>2124.9668200000001</v>
      </c>
      <c r="M14" s="15">
        <f>IF([1]Period_2!S12="", NA(), [1]Period_2!S12)</f>
        <v>3048</v>
      </c>
      <c r="N14" s="15">
        <f>IF([1]Period_2!T12="", NA(), [1]Period_2!T12)</f>
        <v>23</v>
      </c>
      <c r="O14" s="21">
        <f>IF([1]Period_2!V12="", NA(), [1]Period_2!V12)</f>
        <v>879</v>
      </c>
      <c r="W14" s="22"/>
      <c r="AC14"/>
      <c r="AD14" s="17"/>
    </row>
    <row r="15" spans="2:31" ht="12.75" customHeight="1" x14ac:dyDescent="0.25">
      <c r="C15" s="59" t="s">
        <v>9</v>
      </c>
      <c r="D15" s="60">
        <f>MAX([1]Period_2!Q3:Q33)</f>
        <v>19349</v>
      </c>
      <c r="E15" s="36">
        <f>MAX([1]Period_2!R3:R33)</f>
        <v>6363.00072</v>
      </c>
      <c r="F15" s="36">
        <f>MAX([1]Period_2!S3:S33)</f>
        <v>13929</v>
      </c>
      <c r="G15" s="36">
        <f>MAX([1]Period_2!T3:T33)</f>
        <v>165</v>
      </c>
      <c r="H15" s="16">
        <f>MAX([1]Period_2!V3:V33)</f>
        <v>6314</v>
      </c>
      <c r="I15" s="1">
        <f>IF(ISBLANK([1]Period_2!O13)=TRUE,"",[1]Period_2!O13)</f>
        <v>11</v>
      </c>
      <c r="J15" s="20">
        <v>1</v>
      </c>
      <c r="K15" s="14">
        <f>IF([1]Period_2!Q13="", NA(), [1]Period_2!Q13)</f>
        <v>2228</v>
      </c>
      <c r="L15" s="15">
        <f>IF([1]Period_2!R13="", NA(), [1]Period_2!R13)</f>
        <v>1513.5629200000001</v>
      </c>
      <c r="M15" s="15">
        <f>IF([1]Period_2!S13="", NA(), [1]Period_2!S13)</f>
        <v>2734</v>
      </c>
      <c r="N15" s="15">
        <f>IF([1]Period_2!T13="", NA(), [1]Period_2!T13)</f>
        <v>11</v>
      </c>
      <c r="O15" s="21">
        <f>IF([1]Period_2!V13="", NA(), [1]Period_2!V13)</f>
        <v>691</v>
      </c>
      <c r="W15" s="31"/>
      <c r="AC15"/>
      <c r="AD15" s="17"/>
    </row>
    <row r="16" spans="2:31" ht="15" x14ac:dyDescent="0.25">
      <c r="C16" s="61">
        <v>0.95</v>
      </c>
      <c r="D16" s="14">
        <f>PERCENTILE([1]Period_2!Q3:Q33, 0.95)</f>
        <v>11653.5</v>
      </c>
      <c r="E16" s="15">
        <f>PERCENTILE([1]Period_2!R3:R33, 0.95)</f>
        <v>5669.92976</v>
      </c>
      <c r="F16" s="15">
        <f>PERCENTILE([1]Period_2!S3:S33, 0.95)</f>
        <v>9315</v>
      </c>
      <c r="G16" s="15">
        <f>PERCENTILE([1]Period_2!T3:T33, 0.95)</f>
        <v>102</v>
      </c>
      <c r="H16" s="21">
        <f>PERCENTILE([1]Period_2!V3:V33, 0.95)</f>
        <v>3787</v>
      </c>
      <c r="I16" s="1">
        <f>IF(ISBLANK([1]Period_2!O14)=TRUE,"",[1]Period_2!O14)</f>
        <v>12</v>
      </c>
      <c r="J16" s="20">
        <v>1</v>
      </c>
      <c r="K16" s="14">
        <f>IF([1]Period_2!Q14="", NA(), [1]Period_2!Q14)</f>
        <v>1466</v>
      </c>
      <c r="L16" s="15">
        <f>IF([1]Period_2!R14="", NA(), [1]Period_2!R14)</f>
        <v>1359.3507</v>
      </c>
      <c r="M16" s="15">
        <f>IF([1]Period_2!S14="", NA(), [1]Period_2!S14)</f>
        <v>2072</v>
      </c>
      <c r="N16" s="15">
        <f>IF([1]Period_2!T14="", NA(), [1]Period_2!T14)</f>
        <v>8</v>
      </c>
      <c r="O16" s="21">
        <f>IF([1]Period_2!V14="", NA(), [1]Period_2!V14)</f>
        <v>473</v>
      </c>
      <c r="W16" s="31"/>
      <c r="AC16"/>
      <c r="AD16" s="17"/>
    </row>
    <row r="17" spans="2:30" ht="15" x14ac:dyDescent="0.25">
      <c r="C17" s="62">
        <v>0.75</v>
      </c>
      <c r="D17" s="14">
        <f>PERCENTILE([1]Period_2!Q3:Q33, 0.75)</f>
        <v>3687</v>
      </c>
      <c r="E17" s="15">
        <f>PERCENTILE([1]Period_2!R3:R33, 0.75)</f>
        <v>2474.0256449999997</v>
      </c>
      <c r="F17" s="15">
        <f>PERCENTILE([1]Period_2!S3:S33, 0.75)</f>
        <v>4103.5</v>
      </c>
      <c r="G17" s="15">
        <f>PERCENTILE([1]Period_2!T3:T33, 0.75)</f>
        <v>31.5</v>
      </c>
      <c r="H17" s="21">
        <f>PERCENTILE([1]Period_2!V3:V33, 0.75)</f>
        <v>1168.5</v>
      </c>
      <c r="I17" s="1">
        <f>IF(ISBLANK([1]Period_2!O15)=TRUE,"",[1]Period_2!O15)</f>
        <v>13</v>
      </c>
      <c r="J17" s="20">
        <v>1</v>
      </c>
      <c r="K17" s="14">
        <f>IF([1]Period_2!Q15="", NA(), [1]Period_2!Q15)</f>
        <v>393</v>
      </c>
      <c r="L17" s="15">
        <f>IF([1]Period_2!R15="", NA(), [1]Period_2!R15)</f>
        <v>1116.2343800000001</v>
      </c>
      <c r="M17" s="15">
        <f>IF([1]Period_2!S15="", NA(), [1]Period_2!S15)</f>
        <v>1743</v>
      </c>
      <c r="N17" s="15">
        <f>IF([1]Period_2!T15="", NA(), [1]Period_2!T15)</f>
        <v>7</v>
      </c>
      <c r="O17" s="21">
        <f>IF([1]Period_2!V15="", NA(), [1]Period_2!V15)</f>
        <v>198</v>
      </c>
      <c r="W17" s="22"/>
      <c r="AC17"/>
      <c r="AD17" s="17"/>
    </row>
    <row r="18" spans="2:30" ht="15" x14ac:dyDescent="0.25">
      <c r="C18" s="62">
        <v>0.5</v>
      </c>
      <c r="D18" s="14">
        <f>PERCENTILE([1]Period_2!Q3:Q33, 0.5)</f>
        <v>-1599</v>
      </c>
      <c r="E18" s="15">
        <f>PERCENTILE([1]Period_2!R3:R33, 0.5)</f>
        <v>730.35402999999997</v>
      </c>
      <c r="F18" s="15">
        <f>PERCENTILE([1]Period_2!S3:S33, 0.5)</f>
        <v>576</v>
      </c>
      <c r="G18" s="15">
        <f>PERCENTILE([1]Period_2!T3:T33, 0.5)</f>
        <v>1</v>
      </c>
      <c r="H18" s="21">
        <f>PERCENTILE([1]Period_2!V3:V33, 0.5)</f>
        <v>-306</v>
      </c>
      <c r="I18" s="1">
        <f>IF(ISBLANK([1]Period_2!O16)=TRUE,"",[1]Period_2!O16)</f>
        <v>14</v>
      </c>
      <c r="J18" s="20">
        <v>1</v>
      </c>
      <c r="K18" s="14">
        <f>IF([1]Period_2!Q16="", NA(), [1]Period_2!Q16)</f>
        <v>-40</v>
      </c>
      <c r="L18" s="15">
        <f>IF([1]Period_2!R16="", NA(), [1]Period_2!R16)</f>
        <v>990.16075000000001</v>
      </c>
      <c r="M18" s="15">
        <f>IF([1]Period_2!S16="", NA(), [1]Period_2!S16)</f>
        <v>1436</v>
      </c>
      <c r="N18" s="15">
        <f>IF([1]Period_2!T16="", NA(), [1]Period_2!T16)</f>
        <v>3</v>
      </c>
      <c r="O18" s="21">
        <f>IF([1]Period_2!V16="", NA(), [1]Period_2!V16)</f>
        <v>23</v>
      </c>
      <c r="W18" s="22"/>
      <c r="AC18"/>
      <c r="AD18" s="17"/>
    </row>
    <row r="19" spans="2:30" ht="15" x14ac:dyDescent="0.25">
      <c r="C19" s="62">
        <v>0.25</v>
      </c>
      <c r="D19" s="14">
        <f>PERCENTILE([1]Period_2!Q3:Q33, 0.25)</f>
        <v>-6680</v>
      </c>
      <c r="E19" s="15">
        <f>PERCENTILE([1]Period_2!R3:R33, 0.25)</f>
        <v>-278.29003999999998</v>
      </c>
      <c r="F19" s="15">
        <f>PERCENTILE([1]Period_2!S3:S33, 0.25)</f>
        <v>-2068.5</v>
      </c>
      <c r="G19" s="15">
        <f>PERCENTILE([1]Period_2!T3:T33, 0.25)</f>
        <v>-1164</v>
      </c>
      <c r="H19" s="21">
        <f>PERCENTILE([1]Period_2!V3:V33, 0.25)</f>
        <v>-1561</v>
      </c>
      <c r="I19" s="1">
        <f>IF(ISBLANK([1]Period_2!O17)=TRUE,"",[1]Period_2!O17)</f>
        <v>15</v>
      </c>
      <c r="J19" s="20">
        <v>1</v>
      </c>
      <c r="K19" s="14">
        <f>IF([1]Period_2!Q17="", NA(), [1]Period_2!Q17)</f>
        <v>-786</v>
      </c>
      <c r="L19" s="15">
        <f>IF([1]Period_2!R17="", NA(), [1]Period_2!R17)</f>
        <v>850.19529999999997</v>
      </c>
      <c r="M19" s="15">
        <f>IF([1]Period_2!S17="", NA(), [1]Period_2!S17)</f>
        <v>1141</v>
      </c>
      <c r="N19" s="15">
        <f>IF([1]Period_2!T17="", NA(), [1]Period_2!T17)</f>
        <v>2</v>
      </c>
      <c r="O19" s="21">
        <f>IF([1]Period_2!V17="", NA(), [1]Period_2!V17)</f>
        <v>-182</v>
      </c>
      <c r="P19" s="23"/>
      <c r="W19" s="22"/>
      <c r="AC19"/>
      <c r="AD19" s="17"/>
    </row>
    <row r="20" spans="2:30" ht="15" x14ac:dyDescent="0.25">
      <c r="C20" s="61">
        <v>0.05</v>
      </c>
      <c r="D20" s="14">
        <f>PERCENTILE([1]Period_2!Q3:Q33, 0.05)</f>
        <v>-16899.5</v>
      </c>
      <c r="E20" s="15">
        <f>PERCENTILE([1]Period_2!R3:R33, 0.05)</f>
        <v>-1780.2624249999999</v>
      </c>
      <c r="F20" s="15">
        <f>PERCENTILE([1]Period_2!S3:S33, 0.05)</f>
        <v>-4736.5</v>
      </c>
      <c r="G20" s="15">
        <f>PERCENTILE([1]Period_2!T3:T33, 0.05)</f>
        <v>-7174.5</v>
      </c>
      <c r="H20" s="21">
        <f>PERCENTILE([1]Period_2!V3:V33, 0.05)</f>
        <v>-4373.5</v>
      </c>
      <c r="I20" s="1">
        <f>IF(ISBLANK([1]Period_2!O18)=TRUE,"",[1]Period_2!O18)</f>
        <v>16</v>
      </c>
      <c r="J20" s="20">
        <v>1</v>
      </c>
      <c r="K20" s="14">
        <f>IF([1]Period_2!Q18="", NA(), [1]Period_2!Q18)</f>
        <v>-1599</v>
      </c>
      <c r="L20" s="15">
        <f>IF([1]Period_2!R18="", NA(), [1]Period_2!R18)</f>
        <v>730.35402999999997</v>
      </c>
      <c r="M20" s="15">
        <f>IF([1]Period_2!S18="", NA(), [1]Period_2!S18)</f>
        <v>576</v>
      </c>
      <c r="N20" s="15">
        <f>IF([1]Period_2!T18="", NA(), [1]Period_2!T18)</f>
        <v>1</v>
      </c>
      <c r="O20" s="21">
        <f>IF([1]Period_2!V18="", NA(), [1]Period_2!V18)</f>
        <v>-306</v>
      </c>
      <c r="P20" s="23"/>
      <c r="W20" s="22"/>
      <c r="AC20"/>
      <c r="AD20" s="17"/>
    </row>
    <row r="21" spans="2:30" ht="15" x14ac:dyDescent="0.25">
      <c r="C21" s="63" t="s">
        <v>10</v>
      </c>
      <c r="D21" s="53">
        <f>MIN([1]Period_2!Q3:Q33)</f>
        <v>-33198</v>
      </c>
      <c r="E21" s="38">
        <f>MIN([1]Period_2!R3:R33)</f>
        <v>-3461.94526</v>
      </c>
      <c r="F21" s="38">
        <f>MIN([1]Period_2!S3:S33)</f>
        <v>-8067</v>
      </c>
      <c r="G21" s="38">
        <f>MIN([1]Period_2!T3:T33)</f>
        <v>-15100</v>
      </c>
      <c r="H21" s="39">
        <f>MIN([1]Period_2!V3:V33)</f>
        <v>-11400</v>
      </c>
      <c r="I21" s="1">
        <f>IF(ISBLANK([1]Period_2!O19)=TRUE,"",[1]Period_2!O19)</f>
        <v>17</v>
      </c>
      <c r="J21" s="20">
        <v>1</v>
      </c>
      <c r="K21" s="14">
        <f>IF([1]Period_2!Q19="", NA(), [1]Period_2!Q19)</f>
        <v>-2706</v>
      </c>
      <c r="L21" s="15">
        <f>IF([1]Period_2!R19="", NA(), [1]Period_2!R19)</f>
        <v>586.56604000000004</v>
      </c>
      <c r="M21" s="15">
        <f>IF([1]Period_2!S19="", NA(), [1]Period_2!S19)</f>
        <v>284</v>
      </c>
      <c r="N21" s="15">
        <f>IF([1]Period_2!T19="", NA(), [1]Period_2!T19)</f>
        <v>-1</v>
      </c>
      <c r="O21" s="21">
        <f>IF([1]Period_2!V19="", NA(), [1]Period_2!V19)</f>
        <v>-386</v>
      </c>
      <c r="P21" s="23"/>
      <c r="W21" s="22"/>
      <c r="AC21"/>
      <c r="AD21" s="17"/>
    </row>
    <row r="22" spans="2:30" ht="15" x14ac:dyDescent="0.25">
      <c r="C22" s="64" t="s">
        <v>11</v>
      </c>
      <c r="D22" s="60">
        <f>AVERAGE([1]Period_2!Q3:Q33)</f>
        <v>-2321.2258064516127</v>
      </c>
      <c r="E22" s="36">
        <f>AVERAGE([1]Period_2!R3:R33)</f>
        <v>1196.7350922580652</v>
      </c>
      <c r="F22" s="36">
        <f>AVERAGE([1]Period_2!S3:S33)</f>
        <v>1298.0645161290322</v>
      </c>
      <c r="G22" s="36">
        <f>AVERAGE([1]Period_2!T3:T33)</f>
        <v>-1449.3548387096773</v>
      </c>
      <c r="H22" s="16">
        <f>AVERAGE([1]Period_2!V3:V33)</f>
        <v>-426.32258064516128</v>
      </c>
      <c r="I22" s="1">
        <f>IF(ISBLANK([1]Period_2!O20)=TRUE,"",[1]Period_2!O20)</f>
        <v>18</v>
      </c>
      <c r="J22" s="20">
        <v>1</v>
      </c>
      <c r="K22" s="14">
        <f>IF([1]Period_2!Q20="", NA(), [1]Period_2!Q20)</f>
        <v>-3744</v>
      </c>
      <c r="L22" s="15">
        <f>IF([1]Period_2!R20="", NA(), [1]Period_2!R20)</f>
        <v>336.40649999999999</v>
      </c>
      <c r="M22" s="15">
        <f>IF([1]Period_2!S20="", NA(), [1]Period_2!S20)</f>
        <v>14</v>
      </c>
      <c r="N22" s="15">
        <f>IF([1]Period_2!T20="", NA(), [1]Period_2!T20)</f>
        <v>-3</v>
      </c>
      <c r="O22" s="21">
        <f>IF([1]Period_2!V20="", NA(), [1]Period_2!V20)</f>
        <v>-563</v>
      </c>
      <c r="P22" s="23"/>
      <c r="W22" s="22"/>
      <c r="AC22"/>
      <c r="AD22" s="17"/>
    </row>
    <row r="23" spans="2:30" ht="15" x14ac:dyDescent="0.25">
      <c r="C23" s="64" t="s">
        <v>12</v>
      </c>
      <c r="D23" s="53">
        <f>STDEV([1]Period_2!Q3:Q33)</f>
        <v>10009.088598900758</v>
      </c>
      <c r="E23" s="38">
        <f>STDEV([1]Period_2!R3:R33)</f>
        <v>2397.1505498396791</v>
      </c>
      <c r="F23" s="38">
        <f>STDEV([1]Period_2!S3:S33)</f>
        <v>4807.3114796490554</v>
      </c>
      <c r="G23" s="38">
        <f>STDEV([1]Period_2!T3:T33)</f>
        <v>3251.9885049857021</v>
      </c>
      <c r="H23" s="39">
        <f>STDEV([1]Period_2!V3:V33)</f>
        <v>3120.2470776857481</v>
      </c>
      <c r="I23" s="1">
        <f>IF(ISBLANK([1]Period_2!O21)=TRUE,"",[1]Period_2!O21)</f>
        <v>19</v>
      </c>
      <c r="J23" s="20">
        <v>1</v>
      </c>
      <c r="K23" s="14">
        <f>IF([1]Period_2!Q21="", NA(), [1]Period_2!Q21)</f>
        <v>-4383</v>
      </c>
      <c r="L23" s="15">
        <f>IF([1]Period_2!R21="", NA(), [1]Period_2!R21)</f>
        <v>-37.84375</v>
      </c>
      <c r="M23" s="15">
        <f>IF([1]Period_2!S21="", NA(), [1]Period_2!S21)</f>
        <v>-100</v>
      </c>
      <c r="N23" s="15">
        <f>IF([1]Period_2!T21="", NA(), [1]Period_2!T21)</f>
        <v>-6</v>
      </c>
      <c r="O23" s="21">
        <f>IF([1]Period_2!V21="", NA(), [1]Period_2!V21)</f>
        <v>-804</v>
      </c>
      <c r="P23" s="23"/>
      <c r="Q23" s="40"/>
      <c r="R23" s="23"/>
      <c r="S23" s="23"/>
      <c r="T23" s="23"/>
      <c r="U23" s="23"/>
      <c r="W23" s="22"/>
      <c r="X23" s="41"/>
      <c r="Y23" s="41"/>
      <c r="Z23" s="41"/>
      <c r="AA23" s="42"/>
      <c r="AC23"/>
      <c r="AD23" s="17"/>
    </row>
    <row r="24" spans="2:30" ht="12.75" customHeight="1" x14ac:dyDescent="0.25">
      <c r="C24" s="65" t="s">
        <v>13</v>
      </c>
      <c r="D24" s="66">
        <v>0.41935483870967744</v>
      </c>
      <c r="E24" s="67">
        <v>0.58064516129032262</v>
      </c>
      <c r="F24" s="67">
        <v>0.58064516129032262</v>
      </c>
      <c r="G24" s="67">
        <v>0.5161290322580645</v>
      </c>
      <c r="H24" s="68">
        <v>0.45161290322580644</v>
      </c>
      <c r="I24" s="1">
        <f>IF(ISBLANK([1]Period_2!O22)=TRUE,"",[1]Period_2!O22)</f>
        <v>20</v>
      </c>
      <c r="J24" s="20">
        <v>1</v>
      </c>
      <c r="K24" s="14">
        <f>IF([1]Period_2!Q22="", NA(), [1]Period_2!Q22)</f>
        <v>-4920</v>
      </c>
      <c r="L24" s="15">
        <f>IF([1]Period_2!R22="", NA(), [1]Period_2!R22)</f>
        <v>-95.62312</v>
      </c>
      <c r="M24" s="15">
        <f>IF([1]Period_2!S22="", NA(), [1]Period_2!S22)</f>
        <v>-598</v>
      </c>
      <c r="N24" s="15">
        <f>IF([1]Period_2!T22="", NA(), [1]Period_2!T22)</f>
        <v>-143</v>
      </c>
      <c r="O24" s="21">
        <f>IF([1]Period_2!V22="", NA(), [1]Period_2!V22)</f>
        <v>-963</v>
      </c>
      <c r="P24" s="23"/>
      <c r="Q24" s="2" t="str">
        <f>"Figure 2 - Distribution of daily MOS quantities (1 "&amp;[1]DataSheet!E2&amp;" to "&amp;[1]Inputs!Q6&amp;" "&amp;[1]DataSheet!E2&amp;" "&amp;[1]Inputs!N6&amp;")"</f>
        <v>Figure 2 - Distribution of daily MOS quantities (1 July to 31 July 2016)</v>
      </c>
      <c r="R24" s="2"/>
      <c r="S24" s="2"/>
      <c r="T24" s="2"/>
      <c r="U24" s="2"/>
      <c r="V24" s="2"/>
      <c r="W24" s="2"/>
      <c r="X24" s="41"/>
      <c r="Y24" s="41"/>
      <c r="Z24" s="41"/>
      <c r="AA24" s="42"/>
      <c r="AC24"/>
      <c r="AD24" s="17"/>
    </row>
    <row r="25" spans="2:30" ht="15" customHeight="1" x14ac:dyDescent="0.25">
      <c r="C25" s="69" t="s">
        <v>14</v>
      </c>
      <c r="D25" s="70">
        <f>1-D24</f>
        <v>0.58064516129032251</v>
      </c>
      <c r="E25" s="71">
        <f t="shared" ref="E25:H25" si="0">1-E24</f>
        <v>0.41935483870967738</v>
      </c>
      <c r="F25" s="71">
        <f t="shared" si="0"/>
        <v>0.41935483870967738</v>
      </c>
      <c r="G25" s="71">
        <f t="shared" si="0"/>
        <v>0.4838709677419355</v>
      </c>
      <c r="H25" s="72">
        <f t="shared" si="0"/>
        <v>0.54838709677419351</v>
      </c>
      <c r="I25" s="1">
        <f>IF(ISBLANK([1]Period_2!O23)=TRUE,"",[1]Period_2!O23)</f>
        <v>21</v>
      </c>
      <c r="J25" s="20">
        <v>1</v>
      </c>
      <c r="K25" s="14">
        <f>IF([1]Period_2!Q23="", NA(), [1]Period_2!Q23)</f>
        <v>-5605</v>
      </c>
      <c r="L25" s="15">
        <f>IF([1]Period_2!R23="", NA(), [1]Period_2!R23)</f>
        <v>-129.3125</v>
      </c>
      <c r="M25" s="15">
        <f>IF([1]Period_2!S23="", NA(), [1]Period_2!S23)</f>
        <v>-786</v>
      </c>
      <c r="N25" s="15">
        <f>IF([1]Period_2!T23="", NA(), [1]Period_2!T23)</f>
        <v>-345</v>
      </c>
      <c r="O25" s="21">
        <f>IF([1]Period_2!V23="", NA(), [1]Period_2!V23)</f>
        <v>-1117</v>
      </c>
      <c r="P25" s="23"/>
      <c r="Q25" s="2"/>
      <c r="R25" s="2"/>
      <c r="S25" s="2"/>
      <c r="T25" s="2"/>
      <c r="U25" s="2"/>
      <c r="V25" s="2"/>
      <c r="W25" s="2"/>
      <c r="X25" s="41"/>
      <c r="Y25" s="41"/>
      <c r="Z25" s="41"/>
      <c r="AA25" s="42"/>
      <c r="AC25"/>
      <c r="AD25" s="17"/>
    </row>
    <row r="26" spans="2:30" ht="15" x14ac:dyDescent="0.25">
      <c r="I26" s="1">
        <f>IF(ISBLANK([1]Period_2!O24)=TRUE,"",[1]Period_2!O24)</f>
        <v>22</v>
      </c>
      <c r="J26" s="20">
        <v>1</v>
      </c>
      <c r="K26" s="14">
        <f>IF([1]Period_2!Q24="", NA(), [1]Period_2!Q24)</f>
        <v>-6080</v>
      </c>
      <c r="L26" s="15">
        <f>IF([1]Period_2!R24="", NA(), [1]Period_2!R24)</f>
        <v>-167.3374</v>
      </c>
      <c r="M26" s="15">
        <f>IF([1]Period_2!S24="", NA(), [1]Period_2!S24)</f>
        <v>-1257</v>
      </c>
      <c r="N26" s="15">
        <f>IF([1]Period_2!T24="", NA(), [1]Period_2!T24)</f>
        <v>-540</v>
      </c>
      <c r="O26" s="21">
        <f>IF([1]Period_2!V24="", NA(), [1]Period_2!V24)</f>
        <v>-1388</v>
      </c>
      <c r="P26" s="23"/>
      <c r="Q26" s="23"/>
      <c r="R26" s="23"/>
      <c r="S26" s="23"/>
      <c r="T26" s="23"/>
      <c r="U26" s="23"/>
      <c r="V26" s="22"/>
      <c r="W26" s="22"/>
      <c r="X26" s="41"/>
      <c r="Y26" s="41"/>
      <c r="Z26" s="41"/>
      <c r="AA26" s="42"/>
      <c r="AC26"/>
      <c r="AD26" s="17"/>
    </row>
    <row r="27" spans="2:30" ht="15" x14ac:dyDescent="0.25">
      <c r="C27" s="49"/>
      <c r="D27" s="49"/>
      <c r="E27" s="49"/>
      <c r="F27" s="49"/>
      <c r="G27" s="49"/>
      <c r="H27" s="49"/>
      <c r="I27" s="1">
        <f>IF(ISBLANK([1]Period_2!O25)=TRUE,"",[1]Period_2!O25)</f>
        <v>23</v>
      </c>
      <c r="J27" s="20">
        <v>1</v>
      </c>
      <c r="K27" s="14">
        <f>IF([1]Period_2!Q25="", NA(), [1]Period_2!Q25)</f>
        <v>-6546</v>
      </c>
      <c r="L27" s="15">
        <f>IF([1]Period_2!R25="", NA(), [1]Period_2!R25)</f>
        <v>-201.75</v>
      </c>
      <c r="M27" s="15">
        <f>IF([1]Period_2!S25="", NA(), [1]Period_2!S25)</f>
        <v>-1906</v>
      </c>
      <c r="N27" s="15">
        <f>IF([1]Period_2!T25="", NA(), [1]Period_2!T25)</f>
        <v>-917</v>
      </c>
      <c r="O27" s="21">
        <f>IF([1]Period_2!V25="", NA(), [1]Period_2!V25)</f>
        <v>-1477</v>
      </c>
      <c r="P27" s="23"/>
      <c r="Q27" s="23"/>
      <c r="R27" s="23"/>
      <c r="S27" s="23"/>
      <c r="T27" s="23"/>
      <c r="U27" s="23"/>
      <c r="V27" s="22"/>
      <c r="W27" s="22"/>
      <c r="X27" s="41"/>
      <c r="Y27" s="41"/>
      <c r="Z27" s="41"/>
      <c r="AA27" s="42"/>
      <c r="AC27"/>
      <c r="AD27" s="17"/>
    </row>
    <row r="28" spans="2:30" ht="15" x14ac:dyDescent="0.25">
      <c r="C28" s="49"/>
      <c r="D28" s="49"/>
      <c r="E28" s="49"/>
      <c r="F28" s="49"/>
      <c r="G28" s="49"/>
      <c r="H28" s="49"/>
      <c r="I28" s="1">
        <f>IF(ISBLANK([1]Period_2!O26)=TRUE,"",[1]Period_2!O26)</f>
        <v>24</v>
      </c>
      <c r="J28" s="20">
        <v>1</v>
      </c>
      <c r="K28" s="14">
        <f>IF([1]Period_2!Q26="", NA(), [1]Period_2!Q26)</f>
        <v>-6814</v>
      </c>
      <c r="L28" s="15">
        <f>IF([1]Period_2!R26="", NA(), [1]Period_2!R26)</f>
        <v>-354.83008000000001</v>
      </c>
      <c r="M28" s="15">
        <f>IF([1]Period_2!S26="", NA(), [1]Period_2!S26)</f>
        <v>-2231</v>
      </c>
      <c r="N28" s="15">
        <f>IF([1]Period_2!T26="", NA(), [1]Period_2!T26)</f>
        <v>-1411</v>
      </c>
      <c r="O28" s="21">
        <f>IF([1]Period_2!V26="", NA(), [1]Period_2!V26)</f>
        <v>-1645</v>
      </c>
      <c r="P28" s="23"/>
      <c r="X28" s="41"/>
      <c r="Y28" s="41"/>
      <c r="Z28" s="41"/>
      <c r="AA28" s="42"/>
      <c r="AC28"/>
      <c r="AD28" s="17"/>
    </row>
    <row r="29" spans="2:30" ht="15" x14ac:dyDescent="0.25">
      <c r="I29" s="1">
        <f>IF(ISBLANK([1]Period_2!O27)=TRUE,"",[1]Period_2!O27)</f>
        <v>25</v>
      </c>
      <c r="J29" s="20">
        <v>1</v>
      </c>
      <c r="K29" s="14">
        <f>IF([1]Period_2!Q27="", NA(), [1]Period_2!Q27)</f>
        <v>-7918</v>
      </c>
      <c r="L29" s="15">
        <f>IF([1]Period_2!R27="", NA(), [1]Period_2!R27)</f>
        <v>-457.81200000000001</v>
      </c>
      <c r="M29" s="15">
        <f>IF([1]Period_2!S27="", NA(), [1]Period_2!S27)</f>
        <v>-2770</v>
      </c>
      <c r="N29" s="15">
        <f>IF([1]Period_2!T27="", NA(), [1]Period_2!T27)</f>
        <v>-2014</v>
      </c>
      <c r="O29" s="21">
        <f>IF([1]Period_2!V27="", NA(), [1]Period_2!V27)</f>
        <v>-1974</v>
      </c>
      <c r="P29" s="23"/>
      <c r="Q29" s="23"/>
      <c r="R29" s="23"/>
      <c r="S29" s="23"/>
      <c r="T29" s="23"/>
      <c r="U29" s="23"/>
      <c r="V29" s="22"/>
      <c r="W29" s="22"/>
      <c r="X29" s="41"/>
      <c r="Y29" s="41"/>
      <c r="Z29" s="41"/>
      <c r="AA29" s="42"/>
      <c r="AC29"/>
      <c r="AD29" s="17"/>
    </row>
    <row r="30" spans="2:30" ht="15" x14ac:dyDescent="0.25">
      <c r="B30" s="50"/>
      <c r="I30" s="1">
        <f>IF(ISBLANK([1]Period_2!O28)=TRUE,"",[1]Period_2!O28)</f>
        <v>26</v>
      </c>
      <c r="J30" s="20">
        <v>1</v>
      </c>
      <c r="K30" s="14">
        <f>IF([1]Period_2!Q28="", NA(), [1]Period_2!Q28)</f>
        <v>-9916</v>
      </c>
      <c r="L30" s="15">
        <f>IF([1]Period_2!R28="", NA(), [1]Period_2!R28)</f>
        <v>-597.47819000000004</v>
      </c>
      <c r="M30" s="15">
        <f>IF([1]Period_2!S28="", NA(), [1]Period_2!S28)</f>
        <v>-3036</v>
      </c>
      <c r="N30" s="15">
        <f>IF([1]Period_2!T28="", NA(), [1]Period_2!T28)</f>
        <v>-2567</v>
      </c>
      <c r="O30" s="21">
        <f>IF([1]Period_2!V28="", NA(), [1]Period_2!V28)</f>
        <v>-2459</v>
      </c>
      <c r="P30" s="23"/>
      <c r="Q30" s="23"/>
      <c r="R30" s="23"/>
      <c r="S30" s="23"/>
      <c r="T30" s="23"/>
      <c r="U30" s="23"/>
      <c r="V30" s="22"/>
      <c r="W30" s="22"/>
      <c r="X30" s="41"/>
      <c r="Y30" s="41"/>
      <c r="Z30" s="41"/>
      <c r="AA30" s="42"/>
      <c r="AC30"/>
      <c r="AD30" s="17"/>
    </row>
    <row r="31" spans="2:30" ht="15" x14ac:dyDescent="0.25">
      <c r="B31" s="50"/>
      <c r="I31" s="1">
        <f>IF(ISBLANK([1]Period_2!O29)=TRUE,"",[1]Period_2!O29)</f>
        <v>27</v>
      </c>
      <c r="J31" s="20">
        <v>1</v>
      </c>
      <c r="K31" s="14">
        <f>IF([1]Period_2!Q29="", NA(), [1]Period_2!Q29)</f>
        <v>-11404</v>
      </c>
      <c r="L31" s="15">
        <f>IF([1]Period_2!R29="", NA(), [1]Period_2!R29)</f>
        <v>-782.44335999999998</v>
      </c>
      <c r="M31" s="15">
        <f>IF([1]Period_2!S29="", NA(), [1]Period_2!S29)</f>
        <v>-3599</v>
      </c>
      <c r="N31" s="15">
        <f>IF([1]Period_2!T29="", NA(), [1]Period_2!T29)</f>
        <v>-3113</v>
      </c>
      <c r="O31" s="21">
        <f>IF([1]Period_2!V29="", NA(), [1]Period_2!V29)</f>
        <v>-2873</v>
      </c>
      <c r="P31" s="23"/>
      <c r="Q31" s="23"/>
      <c r="R31" s="23"/>
      <c r="S31" s="23"/>
      <c r="T31" s="23"/>
      <c r="U31" s="23"/>
      <c r="V31" s="22"/>
      <c r="W31" s="22"/>
      <c r="X31" s="41"/>
      <c r="Y31" s="41"/>
      <c r="Z31" s="41"/>
      <c r="AA31" s="42"/>
      <c r="AC31"/>
      <c r="AD31" s="17"/>
    </row>
    <row r="32" spans="2:30" ht="15" x14ac:dyDescent="0.25">
      <c r="B32" s="50"/>
      <c r="I32" s="1">
        <f>IF(ISBLANK([1]Period_2!O30)=TRUE,"",[1]Period_2!O30)</f>
        <v>28</v>
      </c>
      <c r="J32" s="20">
        <v>1</v>
      </c>
      <c r="K32" s="14">
        <f>IF([1]Period_2!Q30="", NA(), [1]Period_2!Q30)</f>
        <v>-12435</v>
      </c>
      <c r="L32" s="15">
        <f>IF([1]Period_2!R30="", NA(), [1]Period_2!R30)</f>
        <v>-1074.37069</v>
      </c>
      <c r="M32" s="15">
        <f>IF([1]Period_2!S30="", NA(), [1]Period_2!S30)</f>
        <v>-3893</v>
      </c>
      <c r="N32" s="15">
        <f>IF([1]Period_2!T30="", NA(), [1]Period_2!T30)</f>
        <v>-5195</v>
      </c>
      <c r="O32" s="21">
        <f>IF([1]Period_2!V30="", NA(), [1]Period_2!V30)</f>
        <v>-3361</v>
      </c>
      <c r="P32" s="23"/>
      <c r="Q32" s="23"/>
      <c r="R32" s="23"/>
      <c r="S32" s="23"/>
      <c r="T32" s="23"/>
      <c r="U32" s="23"/>
      <c r="V32" s="22"/>
      <c r="W32" s="22"/>
      <c r="X32" s="41"/>
      <c r="Y32" s="41"/>
      <c r="Z32" s="41"/>
      <c r="AA32" s="42"/>
      <c r="AC32"/>
      <c r="AD32" s="17"/>
    </row>
    <row r="33" spans="2:30" ht="15" x14ac:dyDescent="0.25">
      <c r="B33" s="50"/>
      <c r="I33" s="1">
        <f>IF(ISBLANK([1]Period_2!O31)=TRUE,"",[1]Period_2!O31)</f>
        <v>29</v>
      </c>
      <c r="J33" s="20">
        <v>1</v>
      </c>
      <c r="K33" s="14">
        <f>IF([1]Period_2!Q31="", NA(), [1]Period_2!Q31)</f>
        <v>-16081</v>
      </c>
      <c r="L33" s="15">
        <f>IF([1]Period_2!R31="", NA(), [1]Period_2!R31)</f>
        <v>-1196.92769</v>
      </c>
      <c r="M33" s="15">
        <f>IF([1]Period_2!S31="", NA(), [1]Period_2!S31)</f>
        <v>-4446</v>
      </c>
      <c r="N33" s="15">
        <f>IF([1]Period_2!T31="", NA(), [1]Period_2!T31)</f>
        <v>-6556</v>
      </c>
      <c r="O33" s="21">
        <f>IF([1]Period_2!V31="", NA(), [1]Period_2!V31)</f>
        <v>-3879</v>
      </c>
      <c r="P33" s="23"/>
      <c r="Q33" s="23"/>
      <c r="R33" s="23"/>
      <c r="S33" s="23"/>
      <c r="T33" s="23"/>
      <c r="U33" s="23"/>
      <c r="V33" s="22"/>
      <c r="W33" s="22"/>
      <c r="X33" s="41"/>
      <c r="Y33" s="41"/>
      <c r="Z33" s="41"/>
      <c r="AA33" s="42"/>
      <c r="AC33"/>
      <c r="AD33" s="17"/>
    </row>
    <row r="34" spans="2:30" ht="15" x14ac:dyDescent="0.25">
      <c r="B34" s="50"/>
      <c r="I34" s="1">
        <f>IF(ISBLANK([1]Period_2!O32)=TRUE,"",[1]Period_2!O32)</f>
        <v>30</v>
      </c>
      <c r="J34" s="20">
        <v>1</v>
      </c>
      <c r="K34" s="14">
        <f>IF([1]Period_2!Q32="", NA(), [1]Period_2!Q32)</f>
        <v>-17718</v>
      </c>
      <c r="L34" s="15">
        <f>IF([1]Period_2!R32="", NA(), [1]Period_2!R32)</f>
        <v>-2363.5971599999998</v>
      </c>
      <c r="M34" s="15">
        <f>IF([1]Period_2!S32="", NA(), [1]Period_2!S32)</f>
        <v>-5027</v>
      </c>
      <c r="N34" s="15">
        <f>IF([1]Period_2!T32="", NA(), [1]Period_2!T32)</f>
        <v>-7793</v>
      </c>
      <c r="O34" s="21">
        <f>IF([1]Period_2!V32="", NA(), [1]Period_2!V32)</f>
        <v>-4868</v>
      </c>
      <c r="P34" s="23"/>
      <c r="Q34" s="23"/>
      <c r="R34" s="23"/>
      <c r="S34" s="23"/>
      <c r="T34" s="23"/>
      <c r="U34" s="23"/>
      <c r="V34" s="22"/>
      <c r="W34" s="22"/>
      <c r="X34" s="41"/>
      <c r="Y34" s="41"/>
      <c r="Z34" s="41"/>
      <c r="AA34" s="42"/>
      <c r="AC34"/>
      <c r="AD34" s="17"/>
    </row>
    <row r="35" spans="2:30" ht="15" x14ac:dyDescent="0.25">
      <c r="B35" s="50"/>
      <c r="I35" s="1">
        <f>IF(ISBLANK([1]Period_2!O33)=TRUE,"",[1]Period_2!O33)</f>
        <v>31</v>
      </c>
      <c r="J35" s="73">
        <v>1</v>
      </c>
      <c r="K35" s="53">
        <f>IF([1]Period_2!Q33="", NA(), [1]Period_2!Q33)</f>
        <v>-33198</v>
      </c>
      <c r="L35" s="38">
        <f>IF([1]Period_2!R33="", NA(), [1]Period_2!R33)</f>
        <v>-3461.94526</v>
      </c>
      <c r="M35" s="38">
        <f>IF([1]Period_2!S33="", NA(), [1]Period_2!S33)</f>
        <v>-8067</v>
      </c>
      <c r="N35" s="38">
        <f>IF([1]Period_2!T33="", NA(), [1]Period_2!T33)</f>
        <v>-15100</v>
      </c>
      <c r="O35" s="39">
        <f>IF([1]Period_2!V33="", NA(), [1]Period_2!V33)</f>
        <v>-11400</v>
      </c>
      <c r="P35" s="23"/>
      <c r="Q35" s="23"/>
      <c r="R35" s="23"/>
      <c r="S35" s="23"/>
      <c r="T35" s="23"/>
      <c r="U35" s="23"/>
      <c r="V35" s="22"/>
      <c r="W35" s="22"/>
      <c r="X35" s="41"/>
      <c r="Y35" s="41"/>
      <c r="Z35" s="41"/>
      <c r="AA35" s="42"/>
      <c r="AC35"/>
      <c r="AD35" s="17"/>
    </row>
    <row r="36" spans="2:30" ht="15" x14ac:dyDescent="0.25">
      <c r="B36" s="50"/>
      <c r="I36" s="54"/>
      <c r="P36" s="54"/>
      <c r="Q36" s="54"/>
      <c r="R36" s="54"/>
      <c r="S36" s="54"/>
      <c r="T36" s="54"/>
      <c r="U36" s="54"/>
      <c r="V36" s="22"/>
      <c r="W36" s="22"/>
      <c r="X36" s="41"/>
      <c r="Y36" s="41"/>
      <c r="Z36" s="41"/>
      <c r="AA36" s="42"/>
      <c r="AC36"/>
      <c r="AD36" s="17"/>
    </row>
    <row r="37" spans="2:30" ht="15" x14ac:dyDescent="0.25">
      <c r="B37" s="50"/>
      <c r="I37" s="54"/>
      <c r="P37" s="54"/>
      <c r="Q37" s="54"/>
      <c r="R37" s="54"/>
      <c r="S37" s="54"/>
      <c r="T37" s="54"/>
      <c r="U37" s="54"/>
      <c r="V37" s="22"/>
      <c r="W37" s="22"/>
      <c r="X37" s="41"/>
      <c r="Y37" s="41"/>
      <c r="Z37" s="41"/>
      <c r="AA37" s="42"/>
      <c r="AC37"/>
      <c r="AD37" s="17"/>
    </row>
    <row r="38" spans="2:30" ht="15" x14ac:dyDescent="0.25">
      <c r="B38" s="50"/>
      <c r="I38" s="22"/>
      <c r="P38" s="22"/>
      <c r="Q38" s="22"/>
      <c r="R38" s="22"/>
      <c r="S38" s="22"/>
      <c r="T38" s="22"/>
      <c r="U38" s="22"/>
      <c r="V38" s="22"/>
      <c r="W38" s="22"/>
      <c r="X38" s="41"/>
      <c r="Y38" s="41"/>
      <c r="Z38" s="41"/>
      <c r="AA38" s="42"/>
      <c r="AC38"/>
      <c r="AD38" s="17"/>
    </row>
    <row r="39" spans="2:30" ht="15" x14ac:dyDescent="0.25">
      <c r="B39" s="50"/>
      <c r="I39" s="55"/>
      <c r="P39" s="55"/>
      <c r="Q39" s="55"/>
      <c r="R39" s="55"/>
      <c r="S39" s="55"/>
      <c r="T39" s="55"/>
      <c r="U39" s="55"/>
      <c r="V39" s="22"/>
      <c r="W39" s="22"/>
      <c r="X39" s="41"/>
      <c r="Y39" s="41"/>
      <c r="Z39" s="41"/>
      <c r="AA39" s="42"/>
      <c r="AC39"/>
      <c r="AD39" s="17"/>
    </row>
    <row r="40" spans="2:30" ht="15" x14ac:dyDescent="0.25">
      <c r="B40" s="50"/>
      <c r="I40" s="56"/>
      <c r="P40" s="56"/>
      <c r="Q40" s="56"/>
      <c r="R40" s="56"/>
      <c r="S40" s="56"/>
      <c r="T40" s="56"/>
      <c r="U40" s="56"/>
      <c r="V40" s="22"/>
      <c r="W40" s="22"/>
      <c r="X40" s="41"/>
      <c r="Y40" s="41"/>
      <c r="Z40" s="41"/>
      <c r="AA40" s="42"/>
      <c r="AC40"/>
      <c r="AD40" s="17"/>
    </row>
    <row r="41" spans="2:30" ht="15" x14ac:dyDescent="0.25">
      <c r="B41" s="50"/>
      <c r="I41" s="56"/>
      <c r="P41" s="56"/>
      <c r="Q41" s="56"/>
      <c r="R41" s="56"/>
      <c r="S41" s="56"/>
      <c r="T41" s="56"/>
      <c r="U41" s="56"/>
      <c r="V41" s="22"/>
      <c r="W41" s="22"/>
      <c r="X41" s="41"/>
      <c r="Y41" s="41"/>
      <c r="Z41" s="41"/>
      <c r="AA41" s="42"/>
      <c r="AC41"/>
      <c r="AD41" s="17"/>
    </row>
    <row r="42" spans="2:30" ht="15" x14ac:dyDescent="0.25">
      <c r="B42" s="50"/>
      <c r="I42" s="56"/>
      <c r="P42" s="56"/>
      <c r="Q42" s="56"/>
      <c r="R42" s="56"/>
      <c r="S42" s="56"/>
      <c r="T42" s="56"/>
      <c r="U42" s="56"/>
      <c r="V42" s="22"/>
      <c r="W42" s="22"/>
      <c r="X42" s="41"/>
      <c r="Y42" s="41"/>
      <c r="Z42" s="41"/>
      <c r="AA42" s="42"/>
      <c r="AC42"/>
      <c r="AD42" s="17"/>
    </row>
    <row r="43" spans="2:30" ht="15" x14ac:dyDescent="0.25">
      <c r="I43" s="56"/>
      <c r="P43" s="56"/>
      <c r="Q43" s="56"/>
      <c r="R43" s="56"/>
      <c r="S43" s="56"/>
      <c r="T43" s="56"/>
      <c r="U43" s="56"/>
      <c r="V43" s="22"/>
      <c r="W43" s="22"/>
      <c r="X43" s="41"/>
      <c r="Y43" s="41"/>
      <c r="Z43" s="41"/>
      <c r="AA43" s="42"/>
      <c r="AC43"/>
      <c r="AD43" s="17"/>
    </row>
    <row r="44" spans="2:30" ht="15" x14ac:dyDescent="0.25">
      <c r="I44" s="56"/>
      <c r="P44" s="56"/>
      <c r="Q44" s="56"/>
      <c r="R44" s="56"/>
      <c r="S44" s="56"/>
      <c r="T44" s="56"/>
      <c r="U44" s="56"/>
      <c r="V44" s="22"/>
      <c r="W44" s="22"/>
      <c r="X44" s="41"/>
      <c r="Y44" s="41"/>
      <c r="Z44" s="41"/>
      <c r="AA44" s="42"/>
      <c r="AC44"/>
      <c r="AD44" s="17"/>
    </row>
    <row r="45" spans="2:30" ht="15" x14ac:dyDescent="0.25">
      <c r="I45" s="56"/>
      <c r="P45" s="56"/>
      <c r="Q45" s="56"/>
      <c r="R45" s="56"/>
      <c r="S45" s="56"/>
      <c r="T45" s="56"/>
      <c r="U45" s="56"/>
      <c r="V45" s="22"/>
      <c r="W45" s="22"/>
      <c r="X45" s="41"/>
      <c r="Y45" s="41"/>
      <c r="Z45" s="41"/>
      <c r="AA45" s="42"/>
      <c r="AC45"/>
      <c r="AD45" s="17"/>
    </row>
    <row r="46" spans="2:30" ht="15" x14ac:dyDescent="0.25">
      <c r="I46" s="56"/>
      <c r="P46" s="56"/>
      <c r="Q46" s="56"/>
      <c r="R46" s="56"/>
      <c r="S46" s="56"/>
      <c r="T46" s="56"/>
      <c r="U46" s="56"/>
      <c r="V46" s="22"/>
      <c r="W46" s="22"/>
      <c r="X46" s="41"/>
      <c r="Y46" s="41"/>
      <c r="Z46" s="41"/>
      <c r="AA46" s="42"/>
      <c r="AC46"/>
      <c r="AD46" s="17"/>
    </row>
    <row r="47" spans="2:30" ht="15" x14ac:dyDescent="0.25">
      <c r="I47" s="56"/>
      <c r="P47" s="56"/>
      <c r="Q47" s="56"/>
      <c r="R47" s="56"/>
      <c r="S47" s="56"/>
      <c r="T47" s="56"/>
      <c r="U47" s="56"/>
      <c r="V47" s="22"/>
      <c r="W47" s="22"/>
      <c r="X47" s="41"/>
      <c r="Y47" s="41"/>
      <c r="Z47" s="41"/>
      <c r="AA47" s="42"/>
      <c r="AC47"/>
      <c r="AD47" s="17"/>
    </row>
    <row r="48" spans="2:30" ht="15" x14ac:dyDescent="0.25">
      <c r="I48" s="56"/>
      <c r="P48" s="56"/>
      <c r="Q48" s="56"/>
      <c r="R48" s="56"/>
      <c r="S48" s="56"/>
      <c r="T48" s="56"/>
      <c r="U48" s="56"/>
      <c r="V48" s="22"/>
      <c r="W48" s="22"/>
      <c r="X48" s="41"/>
      <c r="Y48" s="41"/>
      <c r="Z48" s="41"/>
      <c r="AA48" s="42"/>
      <c r="AC48"/>
      <c r="AD48" s="17"/>
    </row>
    <row r="49" spans="9:30" ht="15" x14ac:dyDescent="0.25">
      <c r="I49" s="56"/>
      <c r="P49" s="56"/>
      <c r="Q49" s="56"/>
      <c r="R49" s="56"/>
      <c r="S49" s="56"/>
      <c r="T49" s="56"/>
      <c r="U49" s="56"/>
      <c r="V49" s="22"/>
      <c r="W49" s="22"/>
      <c r="X49" s="41"/>
      <c r="Y49" s="41"/>
      <c r="Z49" s="41"/>
      <c r="AA49" s="42"/>
      <c r="AC49"/>
      <c r="AD49" s="17"/>
    </row>
    <row r="50" spans="9:30" ht="15" x14ac:dyDescent="0.25">
      <c r="I50" s="56"/>
      <c r="P50" s="56"/>
      <c r="Q50" s="56"/>
      <c r="R50" s="56"/>
      <c r="S50" s="56"/>
      <c r="T50" s="56"/>
      <c r="U50" s="56"/>
      <c r="V50" s="22"/>
      <c r="W50" s="22"/>
      <c r="X50" s="41"/>
      <c r="Y50" s="41"/>
      <c r="Z50" s="41"/>
      <c r="AA50" s="42"/>
      <c r="AC50"/>
      <c r="AD50" s="17"/>
    </row>
    <row r="51" spans="9:30" ht="15" x14ac:dyDescent="0.25">
      <c r="I51" s="56"/>
      <c r="P51" s="56"/>
      <c r="Q51" s="56"/>
      <c r="R51" s="56"/>
      <c r="S51" s="56"/>
      <c r="T51" s="56"/>
      <c r="U51" s="56"/>
      <c r="V51" s="22"/>
      <c r="W51" s="22"/>
      <c r="X51" s="41"/>
      <c r="Y51" s="41"/>
      <c r="Z51" s="41"/>
      <c r="AA51" s="42"/>
      <c r="AC51"/>
      <c r="AD51" s="17"/>
    </row>
    <row r="52" spans="9:30" ht="15" x14ac:dyDescent="0.25">
      <c r="I52" s="57"/>
      <c r="P52" s="57"/>
      <c r="Q52" s="56"/>
      <c r="R52" s="56"/>
      <c r="S52" s="56"/>
      <c r="T52" s="56"/>
      <c r="U52" s="56"/>
      <c r="V52" s="22"/>
      <c r="W52" s="22"/>
      <c r="X52" s="41"/>
      <c r="Y52" s="41"/>
      <c r="Z52" s="41"/>
      <c r="AA52" s="42"/>
      <c r="AC52"/>
      <c r="AD52" s="17"/>
    </row>
    <row r="53" spans="9:30" ht="15" x14ac:dyDescent="0.25">
      <c r="I53" s="57"/>
      <c r="P53" s="57"/>
      <c r="Q53" s="56"/>
      <c r="R53" s="56"/>
      <c r="S53" s="56"/>
      <c r="T53" s="56"/>
      <c r="U53" s="56"/>
      <c r="V53" s="22"/>
      <c r="W53" s="22"/>
      <c r="X53" s="41"/>
      <c r="Y53" s="41"/>
      <c r="Z53" s="41"/>
      <c r="AA53" s="42"/>
      <c r="AC53"/>
      <c r="AD53" s="17"/>
    </row>
    <row r="54" spans="9:30" ht="15" x14ac:dyDescent="0.25">
      <c r="I54" s="57"/>
      <c r="P54" s="57"/>
      <c r="Q54" s="57"/>
      <c r="R54" s="57"/>
      <c r="S54" s="57"/>
      <c r="T54" s="57"/>
      <c r="U54" s="57"/>
      <c r="V54" s="22"/>
      <c r="W54" s="22"/>
      <c r="X54" s="41"/>
      <c r="Y54" s="41"/>
      <c r="Z54" s="41"/>
      <c r="AA54" s="42"/>
      <c r="AC54"/>
      <c r="AD54" s="17"/>
    </row>
    <row r="55" spans="9:30" ht="15" x14ac:dyDescent="0.25">
      <c r="I55" s="57"/>
      <c r="P55" s="57"/>
      <c r="Q55" s="57"/>
      <c r="R55" s="57"/>
      <c r="S55" s="57"/>
      <c r="T55" s="57"/>
      <c r="U55" s="57"/>
      <c r="V55" s="22"/>
      <c r="W55" s="22"/>
      <c r="X55" s="41"/>
      <c r="Y55" s="41"/>
      <c r="Z55" s="41"/>
      <c r="AA55" s="42"/>
      <c r="AC55"/>
      <c r="AD55" s="17"/>
    </row>
    <row r="56" spans="9:30" ht="15" x14ac:dyDescent="0.25">
      <c r="I56" s="56"/>
      <c r="P56" s="56"/>
      <c r="Q56" s="56"/>
      <c r="R56" s="56"/>
      <c r="S56" s="56"/>
      <c r="T56" s="56"/>
      <c r="U56" s="56"/>
      <c r="V56" s="22"/>
      <c r="W56" s="22"/>
      <c r="X56" s="41"/>
      <c r="Y56" s="41"/>
      <c r="Z56" s="41"/>
      <c r="AA56" s="42"/>
      <c r="AC56"/>
      <c r="AD56" s="17"/>
    </row>
    <row r="57" spans="9:30" ht="15" x14ac:dyDescent="0.25">
      <c r="I57" s="56"/>
      <c r="P57" s="56"/>
      <c r="Q57" s="56"/>
      <c r="R57" s="56"/>
      <c r="S57" s="56"/>
      <c r="T57" s="56"/>
      <c r="U57" s="56"/>
      <c r="V57" s="22"/>
      <c r="W57" s="22"/>
      <c r="X57" s="41"/>
      <c r="Y57" s="41"/>
      <c r="Z57" s="41"/>
      <c r="AA57" s="42"/>
      <c r="AC57"/>
      <c r="AD57" s="17"/>
    </row>
    <row r="58" spans="9:30" ht="15" x14ac:dyDescent="0.25">
      <c r="I58" s="56"/>
      <c r="P58" s="56"/>
      <c r="Q58" s="56"/>
      <c r="R58" s="56"/>
      <c r="S58" s="56"/>
      <c r="T58" s="56"/>
      <c r="U58" s="56"/>
      <c r="V58" s="22"/>
      <c r="W58" s="22"/>
      <c r="X58" s="41"/>
      <c r="Y58" s="41"/>
      <c r="Z58" s="41"/>
      <c r="AA58" s="42"/>
      <c r="AC58"/>
      <c r="AD58" s="17"/>
    </row>
    <row r="59" spans="9:30" ht="15" x14ac:dyDescent="0.25">
      <c r="I59" s="58"/>
      <c r="P59" s="58"/>
      <c r="Q59" s="58"/>
      <c r="R59" s="58"/>
      <c r="S59" s="58"/>
      <c r="T59" s="58"/>
      <c r="U59" s="58"/>
      <c r="V59" s="22"/>
      <c r="W59" s="22"/>
      <c r="X59" s="41"/>
      <c r="Y59" s="41"/>
      <c r="Z59" s="41"/>
      <c r="AA59" s="42"/>
      <c r="AC59"/>
      <c r="AD59" s="17"/>
    </row>
    <row r="60" spans="9:30" ht="15" x14ac:dyDescent="0.25">
      <c r="V60" s="22"/>
      <c r="W60" s="22"/>
      <c r="X60" s="41"/>
      <c r="Y60" s="41"/>
      <c r="Z60" s="41"/>
      <c r="AA60" s="42"/>
      <c r="AC60"/>
      <c r="AD60" s="17"/>
    </row>
    <row r="61" spans="9:30" ht="15" x14ac:dyDescent="0.25">
      <c r="V61" s="22"/>
      <c r="W61" s="22"/>
      <c r="X61" s="41"/>
      <c r="Y61" s="41"/>
      <c r="Z61" s="41"/>
      <c r="AA61" s="42"/>
      <c r="AC61"/>
      <c r="AD61" s="17"/>
    </row>
    <row r="62" spans="9:30" ht="15" x14ac:dyDescent="0.25">
      <c r="V62" s="22"/>
      <c r="W62" s="22"/>
      <c r="X62" s="41"/>
      <c r="Y62" s="41"/>
      <c r="Z62" s="41"/>
      <c r="AA62" s="42"/>
      <c r="AC62"/>
      <c r="AD62" s="17"/>
    </row>
    <row r="63" spans="9:30" ht="15" x14ac:dyDescent="0.25">
      <c r="V63" s="22"/>
      <c r="W63" s="22"/>
      <c r="X63" s="41"/>
      <c r="Y63" s="41"/>
      <c r="Z63" s="41"/>
      <c r="AA63" s="42"/>
      <c r="AC63"/>
      <c r="AD63" s="17"/>
    </row>
    <row r="64" spans="9:30" ht="15" x14ac:dyDescent="0.25">
      <c r="V64" s="22"/>
      <c r="W64" s="22"/>
      <c r="X64" s="41"/>
      <c r="Y64" s="41"/>
      <c r="Z64" s="41"/>
      <c r="AA64" s="42"/>
      <c r="AC64"/>
      <c r="AD64" s="17"/>
    </row>
    <row r="65" spans="22:30" ht="15" x14ac:dyDescent="0.25">
      <c r="V65" s="22"/>
      <c r="W65" s="22"/>
      <c r="X65" s="41"/>
      <c r="Y65" s="41"/>
      <c r="Z65" s="41"/>
      <c r="AA65" s="42"/>
      <c r="AC65"/>
      <c r="AD65" s="17"/>
    </row>
    <row r="66" spans="22:30" ht="15" x14ac:dyDescent="0.25">
      <c r="V66" s="22"/>
      <c r="W66" s="22"/>
      <c r="X66" s="41"/>
      <c r="Y66" s="41"/>
      <c r="Z66" s="41"/>
      <c r="AA66" s="42"/>
      <c r="AC66"/>
      <c r="AD66" s="17"/>
    </row>
    <row r="67" spans="22:30" ht="15" x14ac:dyDescent="0.25">
      <c r="V67" s="22"/>
      <c r="W67" s="22"/>
      <c r="X67" s="41"/>
      <c r="Y67" s="41"/>
      <c r="Z67" s="41"/>
      <c r="AA67" s="42"/>
      <c r="AC67"/>
      <c r="AD67" s="17"/>
    </row>
    <row r="68" spans="22:30" ht="15" x14ac:dyDescent="0.25">
      <c r="V68" s="22"/>
      <c r="W68" s="22"/>
      <c r="X68" s="41"/>
      <c r="Y68" s="41"/>
      <c r="Z68" s="41"/>
      <c r="AA68" s="42"/>
      <c r="AC68"/>
      <c r="AD68" s="17"/>
    </row>
    <row r="69" spans="22:30" ht="15" x14ac:dyDescent="0.25">
      <c r="V69" s="22"/>
      <c r="W69" s="22"/>
      <c r="X69" s="41"/>
      <c r="Y69" s="41"/>
      <c r="Z69" s="41"/>
      <c r="AA69" s="42"/>
      <c r="AC69"/>
      <c r="AD69" s="17"/>
    </row>
    <row r="70" spans="22:30" ht="15" x14ac:dyDescent="0.25">
      <c r="V70" s="22"/>
      <c r="W70" s="22"/>
      <c r="X70" s="41"/>
      <c r="Y70" s="41"/>
      <c r="Z70" s="41"/>
      <c r="AA70" s="42"/>
      <c r="AC70"/>
      <c r="AD70" s="17"/>
    </row>
    <row r="71" spans="22:30" ht="15" x14ac:dyDescent="0.25">
      <c r="V71" s="22"/>
      <c r="W71" s="22"/>
      <c r="X71" s="41"/>
      <c r="Y71" s="41"/>
      <c r="Z71" s="41"/>
      <c r="AA71" s="42"/>
      <c r="AC71"/>
      <c r="AD71" s="17"/>
    </row>
    <row r="72" spans="22:30" ht="15" x14ac:dyDescent="0.25">
      <c r="V72" s="22"/>
      <c r="W72" s="22"/>
      <c r="X72" s="41"/>
      <c r="Y72" s="41"/>
      <c r="Z72" s="41"/>
      <c r="AA72" s="42"/>
      <c r="AC72"/>
      <c r="AD72" s="17"/>
    </row>
    <row r="73" spans="22:30" ht="15" x14ac:dyDescent="0.25">
      <c r="V73" s="22"/>
      <c r="W73" s="22"/>
      <c r="X73" s="41"/>
      <c r="Y73" s="41"/>
      <c r="Z73" s="41"/>
      <c r="AA73" s="42"/>
      <c r="AC73"/>
      <c r="AD73" s="17"/>
    </row>
    <row r="74" spans="22:30" ht="15" x14ac:dyDescent="0.25">
      <c r="V74" s="22"/>
      <c r="W74" s="22"/>
      <c r="X74" s="41"/>
      <c r="Y74" s="41"/>
      <c r="Z74" s="41"/>
      <c r="AA74" s="42"/>
      <c r="AC74"/>
      <c r="AD74" s="17"/>
    </row>
    <row r="75" spans="22:30" ht="15" x14ac:dyDescent="0.25">
      <c r="V75" s="22"/>
      <c r="W75" s="22"/>
      <c r="X75" s="41"/>
      <c r="Y75" s="41"/>
      <c r="Z75" s="41"/>
      <c r="AA75" s="42"/>
      <c r="AC75"/>
      <c r="AD75" s="17"/>
    </row>
    <row r="76" spans="22:30" ht="15" x14ac:dyDescent="0.25">
      <c r="V76" s="22"/>
      <c r="W76" s="22"/>
      <c r="X76" s="41"/>
      <c r="Y76" s="41"/>
      <c r="Z76" s="41"/>
      <c r="AA76" s="42"/>
      <c r="AC76"/>
      <c r="AD76" s="17"/>
    </row>
    <row r="77" spans="22:30" ht="15" x14ac:dyDescent="0.25">
      <c r="V77" s="22"/>
      <c r="W77" s="22"/>
      <c r="X77" s="41"/>
      <c r="Y77" s="41"/>
      <c r="Z77" s="41"/>
      <c r="AA77" s="42"/>
      <c r="AC77"/>
      <c r="AD77" s="17"/>
    </row>
    <row r="78" spans="22:30" ht="15" x14ac:dyDescent="0.25">
      <c r="V78" s="22"/>
      <c r="W78" s="22"/>
      <c r="X78" s="41"/>
      <c r="Y78" s="41"/>
      <c r="Z78" s="41"/>
      <c r="AA78" s="42"/>
      <c r="AC78"/>
      <c r="AD78" s="17"/>
    </row>
    <row r="79" spans="22:30" ht="15" x14ac:dyDescent="0.25">
      <c r="V79" s="22"/>
      <c r="W79" s="22"/>
      <c r="X79" s="41"/>
      <c r="Y79" s="41"/>
      <c r="Z79" s="41"/>
      <c r="AA79" s="42"/>
      <c r="AC79"/>
      <c r="AD79" s="17"/>
    </row>
    <row r="80" spans="22:30" ht="15" x14ac:dyDescent="0.25">
      <c r="V80" s="22"/>
      <c r="W80" s="22"/>
      <c r="X80" s="41"/>
      <c r="Y80" s="41"/>
      <c r="Z80" s="41"/>
      <c r="AA80" s="42"/>
      <c r="AC80"/>
      <c r="AD80" s="17"/>
    </row>
    <row r="81" spans="9:30" ht="15" x14ac:dyDescent="0.25">
      <c r="V81" s="22"/>
      <c r="W81" s="22"/>
      <c r="X81" s="41"/>
      <c r="Y81" s="41"/>
      <c r="Z81" s="41"/>
      <c r="AA81" s="42"/>
      <c r="AC81"/>
      <c r="AD81" s="17"/>
    </row>
    <row r="82" spans="9:30" ht="15" x14ac:dyDescent="0.25">
      <c r="V82" s="22"/>
      <c r="W82" s="22"/>
      <c r="X82" s="41"/>
      <c r="Y82" s="41"/>
      <c r="Z82" s="41"/>
      <c r="AA82" s="42"/>
      <c r="AC82"/>
      <c r="AD82" s="17"/>
    </row>
    <row r="83" spans="9:30" ht="15" x14ac:dyDescent="0.25">
      <c r="V83" s="22"/>
      <c r="W83" s="22"/>
      <c r="X83" s="41"/>
      <c r="Y83" s="41"/>
      <c r="Z83" s="41"/>
      <c r="AA83" s="42"/>
      <c r="AC83"/>
      <c r="AD83" s="17"/>
    </row>
    <row r="84" spans="9:30" ht="15" x14ac:dyDescent="0.25">
      <c r="V84" s="22"/>
      <c r="W84" s="22"/>
      <c r="X84" s="41"/>
      <c r="Y84" s="41"/>
      <c r="Z84" s="41"/>
      <c r="AA84" s="42"/>
      <c r="AC84"/>
      <c r="AD84" s="17"/>
    </row>
    <row r="85" spans="9:30" ht="15" x14ac:dyDescent="0.25">
      <c r="V85" s="22"/>
      <c r="W85" s="22"/>
      <c r="X85" s="41"/>
      <c r="Y85" s="41"/>
      <c r="Z85" s="41"/>
      <c r="AA85" s="42"/>
      <c r="AC85"/>
      <c r="AD85" s="17"/>
    </row>
    <row r="86" spans="9:30" ht="15" x14ac:dyDescent="0.25">
      <c r="V86" s="22"/>
      <c r="W86" s="22"/>
      <c r="X86" s="41"/>
      <c r="Y86" s="41"/>
      <c r="Z86" s="41"/>
      <c r="AA86" s="42"/>
      <c r="AC86"/>
      <c r="AD86" s="17"/>
    </row>
    <row r="87" spans="9:30" ht="15" x14ac:dyDescent="0.25">
      <c r="V87" s="22"/>
      <c r="W87" s="22"/>
      <c r="X87" s="41"/>
      <c r="Y87" s="41"/>
      <c r="Z87" s="41"/>
      <c r="AA87" s="42"/>
      <c r="AC87"/>
      <c r="AD87" s="17"/>
    </row>
    <row r="88" spans="9:30" ht="15" x14ac:dyDescent="0.25">
      <c r="V88" s="22"/>
      <c r="W88" s="22"/>
      <c r="X88" s="41"/>
      <c r="Y88" s="41"/>
      <c r="Z88" s="41"/>
      <c r="AA88" s="42"/>
      <c r="AC88"/>
      <c r="AD88" s="17"/>
    </row>
    <row r="89" spans="9:30" ht="15" x14ac:dyDescent="0.25">
      <c r="V89" s="22"/>
      <c r="W89" s="22"/>
      <c r="X89" s="41"/>
      <c r="Y89" s="41"/>
      <c r="Z89" s="41"/>
      <c r="AA89" s="42"/>
      <c r="AC89"/>
      <c r="AD89" s="17"/>
    </row>
    <row r="90" spans="9:30" ht="15" x14ac:dyDescent="0.25">
      <c r="V90" s="22"/>
      <c r="W90" s="22"/>
      <c r="X90" s="41"/>
      <c r="Y90" s="41"/>
      <c r="Z90" s="41"/>
      <c r="AA90" s="42"/>
      <c r="AC90"/>
      <c r="AD90" s="17"/>
    </row>
    <row r="91" spans="9:30" ht="15" x14ac:dyDescent="0.25">
      <c r="V91" s="22"/>
      <c r="W91" s="22"/>
      <c r="X91" s="41"/>
      <c r="Y91" s="41"/>
      <c r="Z91" s="41"/>
      <c r="AA91" s="42"/>
      <c r="AC91"/>
      <c r="AD91" s="17"/>
    </row>
    <row r="92" spans="9:30" ht="15" x14ac:dyDescent="0.25">
      <c r="V92" s="22"/>
      <c r="W92" s="22"/>
      <c r="X92" s="41"/>
      <c r="Y92" s="41"/>
      <c r="Z92" s="41"/>
      <c r="AA92" s="42"/>
      <c r="AC92"/>
      <c r="AD92" s="17"/>
    </row>
    <row r="93" spans="9:30" ht="15" x14ac:dyDescent="0.25">
      <c r="I93" s="22"/>
      <c r="P93" s="22"/>
      <c r="Q93" s="22"/>
      <c r="R93" s="22"/>
      <c r="S93" s="22"/>
      <c r="T93" s="22"/>
      <c r="U93" s="22"/>
      <c r="V93" s="22"/>
      <c r="W93" s="22"/>
      <c r="X93" s="41"/>
      <c r="Y93" s="41"/>
      <c r="Z93" s="41"/>
      <c r="AA93" s="42"/>
      <c r="AC93"/>
      <c r="AD93" s="17"/>
    </row>
    <row r="94" spans="9:30" ht="15" x14ac:dyDescent="0.25">
      <c r="I94" s="22"/>
      <c r="P94" s="22"/>
      <c r="Q94" s="22"/>
      <c r="R94" s="22"/>
      <c r="S94" s="22"/>
      <c r="T94" s="22"/>
      <c r="U94" s="22"/>
      <c r="V94" s="22"/>
      <c r="W94" s="22"/>
      <c r="X94" s="41"/>
      <c r="Y94" s="41"/>
      <c r="Z94" s="41"/>
      <c r="AA94" s="42"/>
      <c r="AC94"/>
      <c r="AD94" s="17"/>
    </row>
    <row r="95" spans="9:30" x14ac:dyDescent="0.2">
      <c r="I95" s="49"/>
      <c r="P95" s="49"/>
      <c r="Q95" s="49"/>
      <c r="R95" s="49"/>
      <c r="S95" s="49"/>
      <c r="T95" s="49"/>
      <c r="U95" s="49"/>
      <c r="V95" s="22"/>
      <c r="W95" s="22"/>
      <c r="X95" s="41"/>
      <c r="Y95" s="41"/>
      <c r="Z95" s="41"/>
      <c r="AA95" s="42"/>
    </row>
    <row r="96" spans="9:30" x14ac:dyDescent="0.2">
      <c r="I96" s="49"/>
      <c r="P96" s="49"/>
      <c r="Q96" s="49"/>
      <c r="R96" s="49"/>
      <c r="S96" s="49"/>
      <c r="T96" s="49"/>
      <c r="U96" s="49"/>
      <c r="V96" s="49"/>
      <c r="W96" s="49"/>
    </row>
  </sheetData>
  <mergeCells count="6">
    <mergeCell ref="C3:H3"/>
    <mergeCell ref="J3:O3"/>
    <mergeCell ref="Q3:V3"/>
    <mergeCell ref="C11:H12"/>
    <mergeCell ref="D13:H13"/>
    <mergeCell ref="Q24:W2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3:AE96"/>
  <sheetViews>
    <sheetView zoomScale="80" zoomScaleNormal="80" workbookViewId="0">
      <selection activeCell="I41" sqref="I41"/>
    </sheetView>
  </sheetViews>
  <sheetFormatPr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7109375" style="1" customWidth="1"/>
    <col min="16" max="16" width="2.5703125" style="1" customWidth="1"/>
    <col min="17" max="17" width="18.28515625" style="1" customWidth="1"/>
    <col min="18" max="22" width="9.140625" style="1"/>
    <col min="23" max="23" width="3.5703125" style="1" customWidth="1"/>
    <col min="24" max="24" width="15.85546875" style="5" bestFit="1" customWidth="1"/>
    <col min="25" max="26" width="6.5703125" style="5" bestFit="1" customWidth="1"/>
    <col min="27" max="27" width="7.85546875" style="5" bestFit="1" customWidth="1"/>
    <col min="28" max="28" width="8" style="5" bestFit="1" customWidth="1"/>
    <col min="29" max="256" width="9.140625" style="1"/>
    <col min="257" max="257" width="2.42578125" style="1" customWidth="1"/>
    <col min="258" max="258" width="2.5703125" style="1" customWidth="1"/>
    <col min="259" max="259" width="14.5703125" style="1" customWidth="1"/>
    <col min="260" max="260" width="10" style="1" bestFit="1" customWidth="1"/>
    <col min="261" max="261" width="10.85546875" style="1" bestFit="1" customWidth="1"/>
    <col min="262" max="262" width="10" style="1" bestFit="1" customWidth="1"/>
    <col min="263" max="264" width="10" style="1" customWidth="1"/>
    <col min="265" max="265" width="4.140625" style="1" customWidth="1"/>
    <col min="266" max="271" width="8.7109375" style="1" customWidth="1"/>
    <col min="272" max="272" width="2.5703125" style="1" customWidth="1"/>
    <col min="273" max="273" width="18.28515625" style="1" customWidth="1"/>
    <col min="274" max="278" width="9.140625" style="1"/>
    <col min="279" max="279" width="3.5703125" style="1" customWidth="1"/>
    <col min="280" max="280" width="15.85546875" style="1" bestFit="1" customWidth="1"/>
    <col min="281" max="282" width="6.5703125" style="1" bestFit="1" customWidth="1"/>
    <col min="283" max="283" width="7.85546875" style="1" bestFit="1" customWidth="1"/>
    <col min="284" max="284" width="8" style="1" bestFit="1" customWidth="1"/>
    <col min="285" max="512" width="9.140625" style="1"/>
    <col min="513" max="513" width="2.42578125" style="1" customWidth="1"/>
    <col min="514" max="514" width="2.5703125" style="1" customWidth="1"/>
    <col min="515" max="515" width="14.5703125" style="1" customWidth="1"/>
    <col min="516" max="516" width="10" style="1" bestFit="1" customWidth="1"/>
    <col min="517" max="517" width="10.85546875" style="1" bestFit="1" customWidth="1"/>
    <col min="518" max="518" width="10" style="1" bestFit="1" customWidth="1"/>
    <col min="519" max="520" width="10" style="1" customWidth="1"/>
    <col min="521" max="521" width="4.140625" style="1" customWidth="1"/>
    <col min="522" max="527" width="8.7109375" style="1" customWidth="1"/>
    <col min="528" max="528" width="2.5703125" style="1" customWidth="1"/>
    <col min="529" max="529" width="18.28515625" style="1" customWidth="1"/>
    <col min="530" max="534" width="9.140625" style="1"/>
    <col min="535" max="535" width="3.5703125" style="1" customWidth="1"/>
    <col min="536" max="536" width="15.85546875" style="1" bestFit="1" customWidth="1"/>
    <col min="537" max="538" width="6.5703125" style="1" bestFit="1" customWidth="1"/>
    <col min="539" max="539" width="7.85546875" style="1" bestFit="1" customWidth="1"/>
    <col min="540" max="540" width="8" style="1" bestFit="1" customWidth="1"/>
    <col min="541" max="768" width="9.140625" style="1"/>
    <col min="769" max="769" width="2.42578125" style="1" customWidth="1"/>
    <col min="770" max="770" width="2.5703125" style="1" customWidth="1"/>
    <col min="771" max="771" width="14.5703125" style="1" customWidth="1"/>
    <col min="772" max="772" width="10" style="1" bestFit="1" customWidth="1"/>
    <col min="773" max="773" width="10.85546875" style="1" bestFit="1" customWidth="1"/>
    <col min="774" max="774" width="10" style="1" bestFit="1" customWidth="1"/>
    <col min="775" max="776" width="10" style="1" customWidth="1"/>
    <col min="777" max="777" width="4.140625" style="1" customWidth="1"/>
    <col min="778" max="783" width="8.7109375" style="1" customWidth="1"/>
    <col min="784" max="784" width="2.5703125" style="1" customWidth="1"/>
    <col min="785" max="785" width="18.28515625" style="1" customWidth="1"/>
    <col min="786" max="790" width="9.140625" style="1"/>
    <col min="791" max="791" width="3.5703125" style="1" customWidth="1"/>
    <col min="792" max="792" width="15.85546875" style="1" bestFit="1" customWidth="1"/>
    <col min="793" max="794" width="6.5703125" style="1" bestFit="1" customWidth="1"/>
    <col min="795" max="795" width="7.85546875" style="1" bestFit="1" customWidth="1"/>
    <col min="796" max="796" width="8" style="1" bestFit="1" customWidth="1"/>
    <col min="797" max="1024" width="9.140625" style="1"/>
    <col min="1025" max="1025" width="2.42578125" style="1" customWidth="1"/>
    <col min="1026" max="1026" width="2.5703125" style="1" customWidth="1"/>
    <col min="1027" max="1027" width="14.5703125" style="1" customWidth="1"/>
    <col min="1028" max="1028" width="10" style="1" bestFit="1" customWidth="1"/>
    <col min="1029" max="1029" width="10.85546875" style="1" bestFit="1" customWidth="1"/>
    <col min="1030" max="1030" width="10" style="1" bestFit="1" customWidth="1"/>
    <col min="1031" max="1032" width="10" style="1" customWidth="1"/>
    <col min="1033" max="1033" width="4.140625" style="1" customWidth="1"/>
    <col min="1034" max="1039" width="8.7109375" style="1" customWidth="1"/>
    <col min="1040" max="1040" width="2.5703125" style="1" customWidth="1"/>
    <col min="1041" max="1041" width="18.28515625" style="1" customWidth="1"/>
    <col min="1042" max="1046" width="9.140625" style="1"/>
    <col min="1047" max="1047" width="3.5703125" style="1" customWidth="1"/>
    <col min="1048" max="1048" width="15.85546875" style="1" bestFit="1" customWidth="1"/>
    <col min="1049" max="1050" width="6.5703125" style="1" bestFit="1" customWidth="1"/>
    <col min="1051" max="1051" width="7.85546875" style="1" bestFit="1" customWidth="1"/>
    <col min="1052" max="1052" width="8" style="1" bestFit="1" customWidth="1"/>
    <col min="1053" max="1280" width="9.140625" style="1"/>
    <col min="1281" max="1281" width="2.42578125" style="1" customWidth="1"/>
    <col min="1282" max="1282" width="2.5703125" style="1" customWidth="1"/>
    <col min="1283" max="1283" width="14.5703125" style="1" customWidth="1"/>
    <col min="1284" max="1284" width="10" style="1" bestFit="1" customWidth="1"/>
    <col min="1285" max="1285" width="10.85546875" style="1" bestFit="1" customWidth="1"/>
    <col min="1286" max="1286" width="10" style="1" bestFit="1" customWidth="1"/>
    <col min="1287" max="1288" width="10" style="1" customWidth="1"/>
    <col min="1289" max="1289" width="4.140625" style="1" customWidth="1"/>
    <col min="1290" max="1295" width="8.7109375" style="1" customWidth="1"/>
    <col min="1296" max="1296" width="2.5703125" style="1" customWidth="1"/>
    <col min="1297" max="1297" width="18.28515625" style="1" customWidth="1"/>
    <col min="1298" max="1302" width="9.140625" style="1"/>
    <col min="1303" max="1303" width="3.5703125" style="1" customWidth="1"/>
    <col min="1304" max="1304" width="15.85546875" style="1" bestFit="1" customWidth="1"/>
    <col min="1305" max="1306" width="6.5703125" style="1" bestFit="1" customWidth="1"/>
    <col min="1307" max="1307" width="7.85546875" style="1" bestFit="1" customWidth="1"/>
    <col min="1308" max="1308" width="8" style="1" bestFit="1" customWidth="1"/>
    <col min="1309" max="1536" width="9.140625" style="1"/>
    <col min="1537" max="1537" width="2.42578125" style="1" customWidth="1"/>
    <col min="1538" max="1538" width="2.5703125" style="1" customWidth="1"/>
    <col min="1539" max="1539" width="14.5703125" style="1" customWidth="1"/>
    <col min="1540" max="1540" width="10" style="1" bestFit="1" customWidth="1"/>
    <col min="1541" max="1541" width="10.85546875" style="1" bestFit="1" customWidth="1"/>
    <col min="1542" max="1542" width="10" style="1" bestFit="1" customWidth="1"/>
    <col min="1543" max="1544" width="10" style="1" customWidth="1"/>
    <col min="1545" max="1545" width="4.140625" style="1" customWidth="1"/>
    <col min="1546" max="1551" width="8.7109375" style="1" customWidth="1"/>
    <col min="1552" max="1552" width="2.5703125" style="1" customWidth="1"/>
    <col min="1553" max="1553" width="18.28515625" style="1" customWidth="1"/>
    <col min="1554" max="1558" width="9.140625" style="1"/>
    <col min="1559" max="1559" width="3.5703125" style="1" customWidth="1"/>
    <col min="1560" max="1560" width="15.85546875" style="1" bestFit="1" customWidth="1"/>
    <col min="1561" max="1562" width="6.5703125" style="1" bestFit="1" customWidth="1"/>
    <col min="1563" max="1563" width="7.85546875" style="1" bestFit="1" customWidth="1"/>
    <col min="1564" max="1564" width="8" style="1" bestFit="1" customWidth="1"/>
    <col min="1565" max="1792" width="9.140625" style="1"/>
    <col min="1793" max="1793" width="2.42578125" style="1" customWidth="1"/>
    <col min="1794" max="1794" width="2.5703125" style="1" customWidth="1"/>
    <col min="1795" max="1795" width="14.5703125" style="1" customWidth="1"/>
    <col min="1796" max="1796" width="10" style="1" bestFit="1" customWidth="1"/>
    <col min="1797" max="1797" width="10.85546875" style="1" bestFit="1" customWidth="1"/>
    <col min="1798" max="1798" width="10" style="1" bestFit="1" customWidth="1"/>
    <col min="1799" max="1800" width="10" style="1" customWidth="1"/>
    <col min="1801" max="1801" width="4.140625" style="1" customWidth="1"/>
    <col min="1802" max="1807" width="8.7109375" style="1" customWidth="1"/>
    <col min="1808" max="1808" width="2.5703125" style="1" customWidth="1"/>
    <col min="1809" max="1809" width="18.28515625" style="1" customWidth="1"/>
    <col min="1810" max="1814" width="9.140625" style="1"/>
    <col min="1815" max="1815" width="3.5703125" style="1" customWidth="1"/>
    <col min="1816" max="1816" width="15.85546875" style="1" bestFit="1" customWidth="1"/>
    <col min="1817" max="1818" width="6.5703125" style="1" bestFit="1" customWidth="1"/>
    <col min="1819" max="1819" width="7.85546875" style="1" bestFit="1" customWidth="1"/>
    <col min="1820" max="1820" width="8" style="1" bestFit="1" customWidth="1"/>
    <col min="1821" max="2048" width="9.140625" style="1"/>
    <col min="2049" max="2049" width="2.42578125" style="1" customWidth="1"/>
    <col min="2050" max="2050" width="2.5703125" style="1" customWidth="1"/>
    <col min="2051" max="2051" width="14.5703125" style="1" customWidth="1"/>
    <col min="2052" max="2052" width="10" style="1" bestFit="1" customWidth="1"/>
    <col min="2053" max="2053" width="10.85546875" style="1" bestFit="1" customWidth="1"/>
    <col min="2054" max="2054" width="10" style="1" bestFit="1" customWidth="1"/>
    <col min="2055" max="2056" width="10" style="1" customWidth="1"/>
    <col min="2057" max="2057" width="4.140625" style="1" customWidth="1"/>
    <col min="2058" max="2063" width="8.7109375" style="1" customWidth="1"/>
    <col min="2064" max="2064" width="2.5703125" style="1" customWidth="1"/>
    <col min="2065" max="2065" width="18.28515625" style="1" customWidth="1"/>
    <col min="2066" max="2070" width="9.140625" style="1"/>
    <col min="2071" max="2071" width="3.5703125" style="1" customWidth="1"/>
    <col min="2072" max="2072" width="15.85546875" style="1" bestFit="1" customWidth="1"/>
    <col min="2073" max="2074" width="6.5703125" style="1" bestFit="1" customWidth="1"/>
    <col min="2075" max="2075" width="7.85546875" style="1" bestFit="1" customWidth="1"/>
    <col min="2076" max="2076" width="8" style="1" bestFit="1" customWidth="1"/>
    <col min="2077" max="2304" width="9.140625" style="1"/>
    <col min="2305" max="2305" width="2.42578125" style="1" customWidth="1"/>
    <col min="2306" max="2306" width="2.5703125" style="1" customWidth="1"/>
    <col min="2307" max="2307" width="14.5703125" style="1" customWidth="1"/>
    <col min="2308" max="2308" width="10" style="1" bestFit="1" customWidth="1"/>
    <col min="2309" max="2309" width="10.85546875" style="1" bestFit="1" customWidth="1"/>
    <col min="2310" max="2310" width="10" style="1" bestFit="1" customWidth="1"/>
    <col min="2311" max="2312" width="10" style="1" customWidth="1"/>
    <col min="2313" max="2313" width="4.140625" style="1" customWidth="1"/>
    <col min="2314" max="2319" width="8.7109375" style="1" customWidth="1"/>
    <col min="2320" max="2320" width="2.5703125" style="1" customWidth="1"/>
    <col min="2321" max="2321" width="18.28515625" style="1" customWidth="1"/>
    <col min="2322" max="2326" width="9.140625" style="1"/>
    <col min="2327" max="2327" width="3.5703125" style="1" customWidth="1"/>
    <col min="2328" max="2328" width="15.85546875" style="1" bestFit="1" customWidth="1"/>
    <col min="2329" max="2330" width="6.5703125" style="1" bestFit="1" customWidth="1"/>
    <col min="2331" max="2331" width="7.85546875" style="1" bestFit="1" customWidth="1"/>
    <col min="2332" max="2332" width="8" style="1" bestFit="1" customWidth="1"/>
    <col min="2333" max="2560" width="9.140625" style="1"/>
    <col min="2561" max="2561" width="2.42578125" style="1" customWidth="1"/>
    <col min="2562" max="2562" width="2.5703125" style="1" customWidth="1"/>
    <col min="2563" max="2563" width="14.5703125" style="1" customWidth="1"/>
    <col min="2564" max="2564" width="10" style="1" bestFit="1" customWidth="1"/>
    <col min="2565" max="2565" width="10.85546875" style="1" bestFit="1" customWidth="1"/>
    <col min="2566" max="2566" width="10" style="1" bestFit="1" customWidth="1"/>
    <col min="2567" max="2568" width="10" style="1" customWidth="1"/>
    <col min="2569" max="2569" width="4.140625" style="1" customWidth="1"/>
    <col min="2570" max="2575" width="8.7109375" style="1" customWidth="1"/>
    <col min="2576" max="2576" width="2.5703125" style="1" customWidth="1"/>
    <col min="2577" max="2577" width="18.28515625" style="1" customWidth="1"/>
    <col min="2578" max="2582" width="9.140625" style="1"/>
    <col min="2583" max="2583" width="3.5703125" style="1" customWidth="1"/>
    <col min="2584" max="2584" width="15.85546875" style="1" bestFit="1" customWidth="1"/>
    <col min="2585" max="2586" width="6.5703125" style="1" bestFit="1" customWidth="1"/>
    <col min="2587" max="2587" width="7.85546875" style="1" bestFit="1" customWidth="1"/>
    <col min="2588" max="2588" width="8" style="1" bestFit="1" customWidth="1"/>
    <col min="2589" max="2816" width="9.140625" style="1"/>
    <col min="2817" max="2817" width="2.42578125" style="1" customWidth="1"/>
    <col min="2818" max="2818" width="2.5703125" style="1" customWidth="1"/>
    <col min="2819" max="2819" width="14.5703125" style="1" customWidth="1"/>
    <col min="2820" max="2820" width="10" style="1" bestFit="1" customWidth="1"/>
    <col min="2821" max="2821" width="10.85546875" style="1" bestFit="1" customWidth="1"/>
    <col min="2822" max="2822" width="10" style="1" bestFit="1" customWidth="1"/>
    <col min="2823" max="2824" width="10" style="1" customWidth="1"/>
    <col min="2825" max="2825" width="4.140625" style="1" customWidth="1"/>
    <col min="2826" max="2831" width="8.7109375" style="1" customWidth="1"/>
    <col min="2832" max="2832" width="2.5703125" style="1" customWidth="1"/>
    <col min="2833" max="2833" width="18.28515625" style="1" customWidth="1"/>
    <col min="2834" max="2838" width="9.140625" style="1"/>
    <col min="2839" max="2839" width="3.5703125" style="1" customWidth="1"/>
    <col min="2840" max="2840" width="15.85546875" style="1" bestFit="1" customWidth="1"/>
    <col min="2841" max="2842" width="6.5703125" style="1" bestFit="1" customWidth="1"/>
    <col min="2843" max="2843" width="7.85546875" style="1" bestFit="1" customWidth="1"/>
    <col min="2844" max="2844" width="8" style="1" bestFit="1" customWidth="1"/>
    <col min="2845" max="3072" width="9.140625" style="1"/>
    <col min="3073" max="3073" width="2.42578125" style="1" customWidth="1"/>
    <col min="3074" max="3074" width="2.5703125" style="1" customWidth="1"/>
    <col min="3075" max="3075" width="14.5703125" style="1" customWidth="1"/>
    <col min="3076" max="3076" width="10" style="1" bestFit="1" customWidth="1"/>
    <col min="3077" max="3077" width="10.85546875" style="1" bestFit="1" customWidth="1"/>
    <col min="3078" max="3078" width="10" style="1" bestFit="1" customWidth="1"/>
    <col min="3079" max="3080" width="10" style="1" customWidth="1"/>
    <col min="3081" max="3081" width="4.140625" style="1" customWidth="1"/>
    <col min="3082" max="3087" width="8.7109375" style="1" customWidth="1"/>
    <col min="3088" max="3088" width="2.5703125" style="1" customWidth="1"/>
    <col min="3089" max="3089" width="18.28515625" style="1" customWidth="1"/>
    <col min="3090" max="3094" width="9.140625" style="1"/>
    <col min="3095" max="3095" width="3.5703125" style="1" customWidth="1"/>
    <col min="3096" max="3096" width="15.85546875" style="1" bestFit="1" customWidth="1"/>
    <col min="3097" max="3098" width="6.5703125" style="1" bestFit="1" customWidth="1"/>
    <col min="3099" max="3099" width="7.85546875" style="1" bestFit="1" customWidth="1"/>
    <col min="3100" max="3100" width="8" style="1" bestFit="1" customWidth="1"/>
    <col min="3101" max="3328" width="9.140625" style="1"/>
    <col min="3329" max="3329" width="2.42578125" style="1" customWidth="1"/>
    <col min="3330" max="3330" width="2.5703125" style="1" customWidth="1"/>
    <col min="3331" max="3331" width="14.5703125" style="1" customWidth="1"/>
    <col min="3332" max="3332" width="10" style="1" bestFit="1" customWidth="1"/>
    <col min="3333" max="3333" width="10.85546875" style="1" bestFit="1" customWidth="1"/>
    <col min="3334" max="3334" width="10" style="1" bestFit="1" customWidth="1"/>
    <col min="3335" max="3336" width="10" style="1" customWidth="1"/>
    <col min="3337" max="3337" width="4.140625" style="1" customWidth="1"/>
    <col min="3338" max="3343" width="8.7109375" style="1" customWidth="1"/>
    <col min="3344" max="3344" width="2.5703125" style="1" customWidth="1"/>
    <col min="3345" max="3345" width="18.28515625" style="1" customWidth="1"/>
    <col min="3346" max="3350" width="9.140625" style="1"/>
    <col min="3351" max="3351" width="3.5703125" style="1" customWidth="1"/>
    <col min="3352" max="3352" width="15.85546875" style="1" bestFit="1" customWidth="1"/>
    <col min="3353" max="3354" width="6.5703125" style="1" bestFit="1" customWidth="1"/>
    <col min="3355" max="3355" width="7.85546875" style="1" bestFit="1" customWidth="1"/>
    <col min="3356" max="3356" width="8" style="1" bestFit="1" customWidth="1"/>
    <col min="3357" max="3584" width="9.140625" style="1"/>
    <col min="3585" max="3585" width="2.42578125" style="1" customWidth="1"/>
    <col min="3586" max="3586" width="2.5703125" style="1" customWidth="1"/>
    <col min="3587" max="3587" width="14.5703125" style="1" customWidth="1"/>
    <col min="3588" max="3588" width="10" style="1" bestFit="1" customWidth="1"/>
    <col min="3589" max="3589" width="10.85546875" style="1" bestFit="1" customWidth="1"/>
    <col min="3590" max="3590" width="10" style="1" bestFit="1" customWidth="1"/>
    <col min="3591" max="3592" width="10" style="1" customWidth="1"/>
    <col min="3593" max="3593" width="4.140625" style="1" customWidth="1"/>
    <col min="3594" max="3599" width="8.7109375" style="1" customWidth="1"/>
    <col min="3600" max="3600" width="2.5703125" style="1" customWidth="1"/>
    <col min="3601" max="3601" width="18.28515625" style="1" customWidth="1"/>
    <col min="3602" max="3606" width="9.140625" style="1"/>
    <col min="3607" max="3607" width="3.5703125" style="1" customWidth="1"/>
    <col min="3608" max="3608" width="15.85546875" style="1" bestFit="1" customWidth="1"/>
    <col min="3609" max="3610" width="6.5703125" style="1" bestFit="1" customWidth="1"/>
    <col min="3611" max="3611" width="7.85546875" style="1" bestFit="1" customWidth="1"/>
    <col min="3612" max="3612" width="8" style="1" bestFit="1" customWidth="1"/>
    <col min="3613" max="3840" width="9.140625" style="1"/>
    <col min="3841" max="3841" width="2.42578125" style="1" customWidth="1"/>
    <col min="3842" max="3842" width="2.5703125" style="1" customWidth="1"/>
    <col min="3843" max="3843" width="14.5703125" style="1" customWidth="1"/>
    <col min="3844" max="3844" width="10" style="1" bestFit="1" customWidth="1"/>
    <col min="3845" max="3845" width="10.85546875" style="1" bestFit="1" customWidth="1"/>
    <col min="3846" max="3846" width="10" style="1" bestFit="1" customWidth="1"/>
    <col min="3847" max="3848" width="10" style="1" customWidth="1"/>
    <col min="3849" max="3849" width="4.140625" style="1" customWidth="1"/>
    <col min="3850" max="3855" width="8.7109375" style="1" customWidth="1"/>
    <col min="3856" max="3856" width="2.5703125" style="1" customWidth="1"/>
    <col min="3857" max="3857" width="18.28515625" style="1" customWidth="1"/>
    <col min="3858" max="3862" width="9.140625" style="1"/>
    <col min="3863" max="3863" width="3.5703125" style="1" customWidth="1"/>
    <col min="3864" max="3864" width="15.85546875" style="1" bestFit="1" customWidth="1"/>
    <col min="3865" max="3866" width="6.5703125" style="1" bestFit="1" customWidth="1"/>
    <col min="3867" max="3867" width="7.85546875" style="1" bestFit="1" customWidth="1"/>
    <col min="3868" max="3868" width="8" style="1" bestFit="1" customWidth="1"/>
    <col min="3869" max="4096" width="9.140625" style="1"/>
    <col min="4097" max="4097" width="2.42578125" style="1" customWidth="1"/>
    <col min="4098" max="4098" width="2.5703125" style="1" customWidth="1"/>
    <col min="4099" max="4099" width="14.5703125" style="1" customWidth="1"/>
    <col min="4100" max="4100" width="10" style="1" bestFit="1" customWidth="1"/>
    <col min="4101" max="4101" width="10.85546875" style="1" bestFit="1" customWidth="1"/>
    <col min="4102" max="4102" width="10" style="1" bestFit="1" customWidth="1"/>
    <col min="4103" max="4104" width="10" style="1" customWidth="1"/>
    <col min="4105" max="4105" width="4.140625" style="1" customWidth="1"/>
    <col min="4106" max="4111" width="8.7109375" style="1" customWidth="1"/>
    <col min="4112" max="4112" width="2.5703125" style="1" customWidth="1"/>
    <col min="4113" max="4113" width="18.28515625" style="1" customWidth="1"/>
    <col min="4114" max="4118" width="9.140625" style="1"/>
    <col min="4119" max="4119" width="3.5703125" style="1" customWidth="1"/>
    <col min="4120" max="4120" width="15.85546875" style="1" bestFit="1" customWidth="1"/>
    <col min="4121" max="4122" width="6.5703125" style="1" bestFit="1" customWidth="1"/>
    <col min="4123" max="4123" width="7.85546875" style="1" bestFit="1" customWidth="1"/>
    <col min="4124" max="4124" width="8" style="1" bestFit="1" customWidth="1"/>
    <col min="4125" max="4352" width="9.140625" style="1"/>
    <col min="4353" max="4353" width="2.42578125" style="1" customWidth="1"/>
    <col min="4354" max="4354" width="2.5703125" style="1" customWidth="1"/>
    <col min="4355" max="4355" width="14.5703125" style="1" customWidth="1"/>
    <col min="4356" max="4356" width="10" style="1" bestFit="1" customWidth="1"/>
    <col min="4357" max="4357" width="10.85546875" style="1" bestFit="1" customWidth="1"/>
    <col min="4358" max="4358" width="10" style="1" bestFit="1" customWidth="1"/>
    <col min="4359" max="4360" width="10" style="1" customWidth="1"/>
    <col min="4361" max="4361" width="4.140625" style="1" customWidth="1"/>
    <col min="4362" max="4367" width="8.7109375" style="1" customWidth="1"/>
    <col min="4368" max="4368" width="2.5703125" style="1" customWidth="1"/>
    <col min="4369" max="4369" width="18.28515625" style="1" customWidth="1"/>
    <col min="4370" max="4374" width="9.140625" style="1"/>
    <col min="4375" max="4375" width="3.5703125" style="1" customWidth="1"/>
    <col min="4376" max="4376" width="15.85546875" style="1" bestFit="1" customWidth="1"/>
    <col min="4377" max="4378" width="6.5703125" style="1" bestFit="1" customWidth="1"/>
    <col min="4379" max="4379" width="7.85546875" style="1" bestFit="1" customWidth="1"/>
    <col min="4380" max="4380" width="8" style="1" bestFit="1" customWidth="1"/>
    <col min="4381" max="4608" width="9.140625" style="1"/>
    <col min="4609" max="4609" width="2.42578125" style="1" customWidth="1"/>
    <col min="4610" max="4610" width="2.5703125" style="1" customWidth="1"/>
    <col min="4611" max="4611" width="14.5703125" style="1" customWidth="1"/>
    <col min="4612" max="4612" width="10" style="1" bestFit="1" customWidth="1"/>
    <col min="4613" max="4613" width="10.85546875" style="1" bestFit="1" customWidth="1"/>
    <col min="4614" max="4614" width="10" style="1" bestFit="1" customWidth="1"/>
    <col min="4615" max="4616" width="10" style="1" customWidth="1"/>
    <col min="4617" max="4617" width="4.140625" style="1" customWidth="1"/>
    <col min="4618" max="4623" width="8.7109375" style="1" customWidth="1"/>
    <col min="4624" max="4624" width="2.5703125" style="1" customWidth="1"/>
    <col min="4625" max="4625" width="18.28515625" style="1" customWidth="1"/>
    <col min="4626" max="4630" width="9.140625" style="1"/>
    <col min="4631" max="4631" width="3.5703125" style="1" customWidth="1"/>
    <col min="4632" max="4632" width="15.85546875" style="1" bestFit="1" customWidth="1"/>
    <col min="4633" max="4634" width="6.5703125" style="1" bestFit="1" customWidth="1"/>
    <col min="4635" max="4635" width="7.85546875" style="1" bestFit="1" customWidth="1"/>
    <col min="4636" max="4636" width="8" style="1" bestFit="1" customWidth="1"/>
    <col min="4637" max="4864" width="9.140625" style="1"/>
    <col min="4865" max="4865" width="2.42578125" style="1" customWidth="1"/>
    <col min="4866" max="4866" width="2.5703125" style="1" customWidth="1"/>
    <col min="4867" max="4867" width="14.5703125" style="1" customWidth="1"/>
    <col min="4868" max="4868" width="10" style="1" bestFit="1" customWidth="1"/>
    <col min="4869" max="4869" width="10.85546875" style="1" bestFit="1" customWidth="1"/>
    <col min="4870" max="4870" width="10" style="1" bestFit="1" customWidth="1"/>
    <col min="4871" max="4872" width="10" style="1" customWidth="1"/>
    <col min="4873" max="4873" width="4.140625" style="1" customWidth="1"/>
    <col min="4874" max="4879" width="8.7109375" style="1" customWidth="1"/>
    <col min="4880" max="4880" width="2.5703125" style="1" customWidth="1"/>
    <col min="4881" max="4881" width="18.28515625" style="1" customWidth="1"/>
    <col min="4882" max="4886" width="9.140625" style="1"/>
    <col min="4887" max="4887" width="3.5703125" style="1" customWidth="1"/>
    <col min="4888" max="4888" width="15.85546875" style="1" bestFit="1" customWidth="1"/>
    <col min="4889" max="4890" width="6.5703125" style="1" bestFit="1" customWidth="1"/>
    <col min="4891" max="4891" width="7.85546875" style="1" bestFit="1" customWidth="1"/>
    <col min="4892" max="4892" width="8" style="1" bestFit="1" customWidth="1"/>
    <col min="4893" max="5120" width="9.140625" style="1"/>
    <col min="5121" max="5121" width="2.42578125" style="1" customWidth="1"/>
    <col min="5122" max="5122" width="2.5703125" style="1" customWidth="1"/>
    <col min="5123" max="5123" width="14.5703125" style="1" customWidth="1"/>
    <col min="5124" max="5124" width="10" style="1" bestFit="1" customWidth="1"/>
    <col min="5125" max="5125" width="10.85546875" style="1" bestFit="1" customWidth="1"/>
    <col min="5126" max="5126" width="10" style="1" bestFit="1" customWidth="1"/>
    <col min="5127" max="5128" width="10" style="1" customWidth="1"/>
    <col min="5129" max="5129" width="4.140625" style="1" customWidth="1"/>
    <col min="5130" max="5135" width="8.7109375" style="1" customWidth="1"/>
    <col min="5136" max="5136" width="2.5703125" style="1" customWidth="1"/>
    <col min="5137" max="5137" width="18.28515625" style="1" customWidth="1"/>
    <col min="5138" max="5142" width="9.140625" style="1"/>
    <col min="5143" max="5143" width="3.5703125" style="1" customWidth="1"/>
    <col min="5144" max="5144" width="15.85546875" style="1" bestFit="1" customWidth="1"/>
    <col min="5145" max="5146" width="6.5703125" style="1" bestFit="1" customWidth="1"/>
    <col min="5147" max="5147" width="7.85546875" style="1" bestFit="1" customWidth="1"/>
    <col min="5148" max="5148" width="8" style="1" bestFit="1" customWidth="1"/>
    <col min="5149" max="5376" width="9.140625" style="1"/>
    <col min="5377" max="5377" width="2.42578125" style="1" customWidth="1"/>
    <col min="5378" max="5378" width="2.5703125" style="1" customWidth="1"/>
    <col min="5379" max="5379" width="14.5703125" style="1" customWidth="1"/>
    <col min="5380" max="5380" width="10" style="1" bestFit="1" customWidth="1"/>
    <col min="5381" max="5381" width="10.85546875" style="1" bestFit="1" customWidth="1"/>
    <col min="5382" max="5382" width="10" style="1" bestFit="1" customWidth="1"/>
    <col min="5383" max="5384" width="10" style="1" customWidth="1"/>
    <col min="5385" max="5385" width="4.140625" style="1" customWidth="1"/>
    <col min="5386" max="5391" width="8.7109375" style="1" customWidth="1"/>
    <col min="5392" max="5392" width="2.5703125" style="1" customWidth="1"/>
    <col min="5393" max="5393" width="18.28515625" style="1" customWidth="1"/>
    <col min="5394" max="5398" width="9.140625" style="1"/>
    <col min="5399" max="5399" width="3.5703125" style="1" customWidth="1"/>
    <col min="5400" max="5400" width="15.85546875" style="1" bestFit="1" customWidth="1"/>
    <col min="5401" max="5402" width="6.5703125" style="1" bestFit="1" customWidth="1"/>
    <col min="5403" max="5403" width="7.85546875" style="1" bestFit="1" customWidth="1"/>
    <col min="5404" max="5404" width="8" style="1" bestFit="1" customWidth="1"/>
    <col min="5405" max="5632" width="9.140625" style="1"/>
    <col min="5633" max="5633" width="2.42578125" style="1" customWidth="1"/>
    <col min="5634" max="5634" width="2.5703125" style="1" customWidth="1"/>
    <col min="5635" max="5635" width="14.5703125" style="1" customWidth="1"/>
    <col min="5636" max="5636" width="10" style="1" bestFit="1" customWidth="1"/>
    <col min="5637" max="5637" width="10.85546875" style="1" bestFit="1" customWidth="1"/>
    <col min="5638" max="5638" width="10" style="1" bestFit="1" customWidth="1"/>
    <col min="5639" max="5640" width="10" style="1" customWidth="1"/>
    <col min="5641" max="5641" width="4.140625" style="1" customWidth="1"/>
    <col min="5642" max="5647" width="8.7109375" style="1" customWidth="1"/>
    <col min="5648" max="5648" width="2.5703125" style="1" customWidth="1"/>
    <col min="5649" max="5649" width="18.28515625" style="1" customWidth="1"/>
    <col min="5650" max="5654" width="9.140625" style="1"/>
    <col min="5655" max="5655" width="3.5703125" style="1" customWidth="1"/>
    <col min="5656" max="5656" width="15.85546875" style="1" bestFit="1" customWidth="1"/>
    <col min="5657" max="5658" width="6.5703125" style="1" bestFit="1" customWidth="1"/>
    <col min="5659" max="5659" width="7.85546875" style="1" bestFit="1" customWidth="1"/>
    <col min="5660" max="5660" width="8" style="1" bestFit="1" customWidth="1"/>
    <col min="5661" max="5888" width="9.140625" style="1"/>
    <col min="5889" max="5889" width="2.42578125" style="1" customWidth="1"/>
    <col min="5890" max="5890" width="2.5703125" style="1" customWidth="1"/>
    <col min="5891" max="5891" width="14.5703125" style="1" customWidth="1"/>
    <col min="5892" max="5892" width="10" style="1" bestFit="1" customWidth="1"/>
    <col min="5893" max="5893" width="10.85546875" style="1" bestFit="1" customWidth="1"/>
    <col min="5894" max="5894" width="10" style="1" bestFit="1" customWidth="1"/>
    <col min="5895" max="5896" width="10" style="1" customWidth="1"/>
    <col min="5897" max="5897" width="4.140625" style="1" customWidth="1"/>
    <col min="5898" max="5903" width="8.7109375" style="1" customWidth="1"/>
    <col min="5904" max="5904" width="2.5703125" style="1" customWidth="1"/>
    <col min="5905" max="5905" width="18.28515625" style="1" customWidth="1"/>
    <col min="5906" max="5910" width="9.140625" style="1"/>
    <col min="5911" max="5911" width="3.5703125" style="1" customWidth="1"/>
    <col min="5912" max="5912" width="15.85546875" style="1" bestFit="1" customWidth="1"/>
    <col min="5913" max="5914" width="6.5703125" style="1" bestFit="1" customWidth="1"/>
    <col min="5915" max="5915" width="7.85546875" style="1" bestFit="1" customWidth="1"/>
    <col min="5916" max="5916" width="8" style="1" bestFit="1" customWidth="1"/>
    <col min="5917" max="6144" width="9.140625" style="1"/>
    <col min="6145" max="6145" width="2.42578125" style="1" customWidth="1"/>
    <col min="6146" max="6146" width="2.5703125" style="1" customWidth="1"/>
    <col min="6147" max="6147" width="14.5703125" style="1" customWidth="1"/>
    <col min="6148" max="6148" width="10" style="1" bestFit="1" customWidth="1"/>
    <col min="6149" max="6149" width="10.85546875" style="1" bestFit="1" customWidth="1"/>
    <col min="6150" max="6150" width="10" style="1" bestFit="1" customWidth="1"/>
    <col min="6151" max="6152" width="10" style="1" customWidth="1"/>
    <col min="6153" max="6153" width="4.140625" style="1" customWidth="1"/>
    <col min="6154" max="6159" width="8.7109375" style="1" customWidth="1"/>
    <col min="6160" max="6160" width="2.5703125" style="1" customWidth="1"/>
    <col min="6161" max="6161" width="18.28515625" style="1" customWidth="1"/>
    <col min="6162" max="6166" width="9.140625" style="1"/>
    <col min="6167" max="6167" width="3.5703125" style="1" customWidth="1"/>
    <col min="6168" max="6168" width="15.85546875" style="1" bestFit="1" customWidth="1"/>
    <col min="6169" max="6170" width="6.5703125" style="1" bestFit="1" customWidth="1"/>
    <col min="6171" max="6171" width="7.85546875" style="1" bestFit="1" customWidth="1"/>
    <col min="6172" max="6172" width="8" style="1" bestFit="1" customWidth="1"/>
    <col min="6173" max="6400" width="9.140625" style="1"/>
    <col min="6401" max="6401" width="2.42578125" style="1" customWidth="1"/>
    <col min="6402" max="6402" width="2.5703125" style="1" customWidth="1"/>
    <col min="6403" max="6403" width="14.5703125" style="1" customWidth="1"/>
    <col min="6404" max="6404" width="10" style="1" bestFit="1" customWidth="1"/>
    <col min="6405" max="6405" width="10.85546875" style="1" bestFit="1" customWidth="1"/>
    <col min="6406" max="6406" width="10" style="1" bestFit="1" customWidth="1"/>
    <col min="6407" max="6408" width="10" style="1" customWidth="1"/>
    <col min="6409" max="6409" width="4.140625" style="1" customWidth="1"/>
    <col min="6410" max="6415" width="8.7109375" style="1" customWidth="1"/>
    <col min="6416" max="6416" width="2.5703125" style="1" customWidth="1"/>
    <col min="6417" max="6417" width="18.28515625" style="1" customWidth="1"/>
    <col min="6418" max="6422" width="9.140625" style="1"/>
    <col min="6423" max="6423" width="3.5703125" style="1" customWidth="1"/>
    <col min="6424" max="6424" width="15.85546875" style="1" bestFit="1" customWidth="1"/>
    <col min="6425" max="6426" width="6.5703125" style="1" bestFit="1" customWidth="1"/>
    <col min="6427" max="6427" width="7.85546875" style="1" bestFit="1" customWidth="1"/>
    <col min="6428" max="6428" width="8" style="1" bestFit="1" customWidth="1"/>
    <col min="6429" max="6656" width="9.140625" style="1"/>
    <col min="6657" max="6657" width="2.42578125" style="1" customWidth="1"/>
    <col min="6658" max="6658" width="2.5703125" style="1" customWidth="1"/>
    <col min="6659" max="6659" width="14.5703125" style="1" customWidth="1"/>
    <col min="6660" max="6660" width="10" style="1" bestFit="1" customWidth="1"/>
    <col min="6661" max="6661" width="10.85546875" style="1" bestFit="1" customWidth="1"/>
    <col min="6662" max="6662" width="10" style="1" bestFit="1" customWidth="1"/>
    <col min="6663" max="6664" width="10" style="1" customWidth="1"/>
    <col min="6665" max="6665" width="4.140625" style="1" customWidth="1"/>
    <col min="6666" max="6671" width="8.7109375" style="1" customWidth="1"/>
    <col min="6672" max="6672" width="2.5703125" style="1" customWidth="1"/>
    <col min="6673" max="6673" width="18.28515625" style="1" customWidth="1"/>
    <col min="6674" max="6678" width="9.140625" style="1"/>
    <col min="6679" max="6679" width="3.5703125" style="1" customWidth="1"/>
    <col min="6680" max="6680" width="15.85546875" style="1" bestFit="1" customWidth="1"/>
    <col min="6681" max="6682" width="6.5703125" style="1" bestFit="1" customWidth="1"/>
    <col min="6683" max="6683" width="7.85546875" style="1" bestFit="1" customWidth="1"/>
    <col min="6684" max="6684" width="8" style="1" bestFit="1" customWidth="1"/>
    <col min="6685" max="6912" width="9.140625" style="1"/>
    <col min="6913" max="6913" width="2.42578125" style="1" customWidth="1"/>
    <col min="6914" max="6914" width="2.5703125" style="1" customWidth="1"/>
    <col min="6915" max="6915" width="14.5703125" style="1" customWidth="1"/>
    <col min="6916" max="6916" width="10" style="1" bestFit="1" customWidth="1"/>
    <col min="6917" max="6917" width="10.85546875" style="1" bestFit="1" customWidth="1"/>
    <col min="6918" max="6918" width="10" style="1" bestFit="1" customWidth="1"/>
    <col min="6919" max="6920" width="10" style="1" customWidth="1"/>
    <col min="6921" max="6921" width="4.140625" style="1" customWidth="1"/>
    <col min="6922" max="6927" width="8.7109375" style="1" customWidth="1"/>
    <col min="6928" max="6928" width="2.5703125" style="1" customWidth="1"/>
    <col min="6929" max="6929" width="18.28515625" style="1" customWidth="1"/>
    <col min="6930" max="6934" width="9.140625" style="1"/>
    <col min="6935" max="6935" width="3.5703125" style="1" customWidth="1"/>
    <col min="6936" max="6936" width="15.85546875" style="1" bestFit="1" customWidth="1"/>
    <col min="6937" max="6938" width="6.5703125" style="1" bestFit="1" customWidth="1"/>
    <col min="6939" max="6939" width="7.85546875" style="1" bestFit="1" customWidth="1"/>
    <col min="6940" max="6940" width="8" style="1" bestFit="1" customWidth="1"/>
    <col min="6941" max="7168" width="9.140625" style="1"/>
    <col min="7169" max="7169" width="2.42578125" style="1" customWidth="1"/>
    <col min="7170" max="7170" width="2.5703125" style="1" customWidth="1"/>
    <col min="7171" max="7171" width="14.5703125" style="1" customWidth="1"/>
    <col min="7172" max="7172" width="10" style="1" bestFit="1" customWidth="1"/>
    <col min="7173" max="7173" width="10.85546875" style="1" bestFit="1" customWidth="1"/>
    <col min="7174" max="7174" width="10" style="1" bestFit="1" customWidth="1"/>
    <col min="7175" max="7176" width="10" style="1" customWidth="1"/>
    <col min="7177" max="7177" width="4.140625" style="1" customWidth="1"/>
    <col min="7178" max="7183" width="8.7109375" style="1" customWidth="1"/>
    <col min="7184" max="7184" width="2.5703125" style="1" customWidth="1"/>
    <col min="7185" max="7185" width="18.28515625" style="1" customWidth="1"/>
    <col min="7186" max="7190" width="9.140625" style="1"/>
    <col min="7191" max="7191" width="3.5703125" style="1" customWidth="1"/>
    <col min="7192" max="7192" width="15.85546875" style="1" bestFit="1" customWidth="1"/>
    <col min="7193" max="7194" width="6.5703125" style="1" bestFit="1" customWidth="1"/>
    <col min="7195" max="7195" width="7.85546875" style="1" bestFit="1" customWidth="1"/>
    <col min="7196" max="7196" width="8" style="1" bestFit="1" customWidth="1"/>
    <col min="7197" max="7424" width="9.140625" style="1"/>
    <col min="7425" max="7425" width="2.42578125" style="1" customWidth="1"/>
    <col min="7426" max="7426" width="2.5703125" style="1" customWidth="1"/>
    <col min="7427" max="7427" width="14.5703125" style="1" customWidth="1"/>
    <col min="7428" max="7428" width="10" style="1" bestFit="1" customWidth="1"/>
    <col min="7429" max="7429" width="10.85546875" style="1" bestFit="1" customWidth="1"/>
    <col min="7430" max="7430" width="10" style="1" bestFit="1" customWidth="1"/>
    <col min="7431" max="7432" width="10" style="1" customWidth="1"/>
    <col min="7433" max="7433" width="4.140625" style="1" customWidth="1"/>
    <col min="7434" max="7439" width="8.7109375" style="1" customWidth="1"/>
    <col min="7440" max="7440" width="2.5703125" style="1" customWidth="1"/>
    <col min="7441" max="7441" width="18.28515625" style="1" customWidth="1"/>
    <col min="7442" max="7446" width="9.140625" style="1"/>
    <col min="7447" max="7447" width="3.5703125" style="1" customWidth="1"/>
    <col min="7448" max="7448" width="15.85546875" style="1" bestFit="1" customWidth="1"/>
    <col min="7449" max="7450" width="6.5703125" style="1" bestFit="1" customWidth="1"/>
    <col min="7451" max="7451" width="7.85546875" style="1" bestFit="1" customWidth="1"/>
    <col min="7452" max="7452" width="8" style="1" bestFit="1" customWidth="1"/>
    <col min="7453" max="7680" width="9.140625" style="1"/>
    <col min="7681" max="7681" width="2.42578125" style="1" customWidth="1"/>
    <col min="7682" max="7682" width="2.5703125" style="1" customWidth="1"/>
    <col min="7683" max="7683" width="14.5703125" style="1" customWidth="1"/>
    <col min="7684" max="7684" width="10" style="1" bestFit="1" customWidth="1"/>
    <col min="7685" max="7685" width="10.85546875" style="1" bestFit="1" customWidth="1"/>
    <col min="7686" max="7686" width="10" style="1" bestFit="1" customWidth="1"/>
    <col min="7687" max="7688" width="10" style="1" customWidth="1"/>
    <col min="7689" max="7689" width="4.140625" style="1" customWidth="1"/>
    <col min="7690" max="7695" width="8.7109375" style="1" customWidth="1"/>
    <col min="7696" max="7696" width="2.5703125" style="1" customWidth="1"/>
    <col min="7697" max="7697" width="18.28515625" style="1" customWidth="1"/>
    <col min="7698" max="7702" width="9.140625" style="1"/>
    <col min="7703" max="7703" width="3.5703125" style="1" customWidth="1"/>
    <col min="7704" max="7704" width="15.85546875" style="1" bestFit="1" customWidth="1"/>
    <col min="7705" max="7706" width="6.5703125" style="1" bestFit="1" customWidth="1"/>
    <col min="7707" max="7707" width="7.85546875" style="1" bestFit="1" customWidth="1"/>
    <col min="7708" max="7708" width="8" style="1" bestFit="1" customWidth="1"/>
    <col min="7709" max="7936" width="9.140625" style="1"/>
    <col min="7937" max="7937" width="2.42578125" style="1" customWidth="1"/>
    <col min="7938" max="7938" width="2.5703125" style="1" customWidth="1"/>
    <col min="7939" max="7939" width="14.5703125" style="1" customWidth="1"/>
    <col min="7940" max="7940" width="10" style="1" bestFit="1" customWidth="1"/>
    <col min="7941" max="7941" width="10.85546875" style="1" bestFit="1" customWidth="1"/>
    <col min="7942" max="7942" width="10" style="1" bestFit="1" customWidth="1"/>
    <col min="7943" max="7944" width="10" style="1" customWidth="1"/>
    <col min="7945" max="7945" width="4.140625" style="1" customWidth="1"/>
    <col min="7946" max="7951" width="8.7109375" style="1" customWidth="1"/>
    <col min="7952" max="7952" width="2.5703125" style="1" customWidth="1"/>
    <col min="7953" max="7953" width="18.28515625" style="1" customWidth="1"/>
    <col min="7954" max="7958" width="9.140625" style="1"/>
    <col min="7959" max="7959" width="3.5703125" style="1" customWidth="1"/>
    <col min="7960" max="7960" width="15.85546875" style="1" bestFit="1" customWidth="1"/>
    <col min="7961" max="7962" width="6.5703125" style="1" bestFit="1" customWidth="1"/>
    <col min="7963" max="7963" width="7.85546875" style="1" bestFit="1" customWidth="1"/>
    <col min="7964" max="7964" width="8" style="1" bestFit="1" customWidth="1"/>
    <col min="7965" max="8192" width="9.140625" style="1"/>
    <col min="8193" max="8193" width="2.42578125" style="1" customWidth="1"/>
    <col min="8194" max="8194" width="2.5703125" style="1" customWidth="1"/>
    <col min="8195" max="8195" width="14.5703125" style="1" customWidth="1"/>
    <col min="8196" max="8196" width="10" style="1" bestFit="1" customWidth="1"/>
    <col min="8197" max="8197" width="10.85546875" style="1" bestFit="1" customWidth="1"/>
    <col min="8198" max="8198" width="10" style="1" bestFit="1" customWidth="1"/>
    <col min="8199" max="8200" width="10" style="1" customWidth="1"/>
    <col min="8201" max="8201" width="4.140625" style="1" customWidth="1"/>
    <col min="8202" max="8207" width="8.7109375" style="1" customWidth="1"/>
    <col min="8208" max="8208" width="2.5703125" style="1" customWidth="1"/>
    <col min="8209" max="8209" width="18.28515625" style="1" customWidth="1"/>
    <col min="8210" max="8214" width="9.140625" style="1"/>
    <col min="8215" max="8215" width="3.5703125" style="1" customWidth="1"/>
    <col min="8216" max="8216" width="15.85546875" style="1" bestFit="1" customWidth="1"/>
    <col min="8217" max="8218" width="6.5703125" style="1" bestFit="1" customWidth="1"/>
    <col min="8219" max="8219" width="7.85546875" style="1" bestFit="1" customWidth="1"/>
    <col min="8220" max="8220" width="8" style="1" bestFit="1" customWidth="1"/>
    <col min="8221" max="8448" width="9.140625" style="1"/>
    <col min="8449" max="8449" width="2.42578125" style="1" customWidth="1"/>
    <col min="8450" max="8450" width="2.5703125" style="1" customWidth="1"/>
    <col min="8451" max="8451" width="14.5703125" style="1" customWidth="1"/>
    <col min="8452" max="8452" width="10" style="1" bestFit="1" customWidth="1"/>
    <col min="8453" max="8453" width="10.85546875" style="1" bestFit="1" customWidth="1"/>
    <col min="8454" max="8454" width="10" style="1" bestFit="1" customWidth="1"/>
    <col min="8455" max="8456" width="10" style="1" customWidth="1"/>
    <col min="8457" max="8457" width="4.140625" style="1" customWidth="1"/>
    <col min="8458" max="8463" width="8.7109375" style="1" customWidth="1"/>
    <col min="8464" max="8464" width="2.5703125" style="1" customWidth="1"/>
    <col min="8465" max="8465" width="18.28515625" style="1" customWidth="1"/>
    <col min="8466" max="8470" width="9.140625" style="1"/>
    <col min="8471" max="8471" width="3.5703125" style="1" customWidth="1"/>
    <col min="8472" max="8472" width="15.85546875" style="1" bestFit="1" customWidth="1"/>
    <col min="8473" max="8474" width="6.5703125" style="1" bestFit="1" customWidth="1"/>
    <col min="8475" max="8475" width="7.85546875" style="1" bestFit="1" customWidth="1"/>
    <col min="8476" max="8476" width="8" style="1" bestFit="1" customWidth="1"/>
    <col min="8477" max="8704" width="9.140625" style="1"/>
    <col min="8705" max="8705" width="2.42578125" style="1" customWidth="1"/>
    <col min="8706" max="8706" width="2.5703125" style="1" customWidth="1"/>
    <col min="8707" max="8707" width="14.5703125" style="1" customWidth="1"/>
    <col min="8708" max="8708" width="10" style="1" bestFit="1" customWidth="1"/>
    <col min="8709" max="8709" width="10.85546875" style="1" bestFit="1" customWidth="1"/>
    <col min="8710" max="8710" width="10" style="1" bestFit="1" customWidth="1"/>
    <col min="8711" max="8712" width="10" style="1" customWidth="1"/>
    <col min="8713" max="8713" width="4.140625" style="1" customWidth="1"/>
    <col min="8714" max="8719" width="8.7109375" style="1" customWidth="1"/>
    <col min="8720" max="8720" width="2.5703125" style="1" customWidth="1"/>
    <col min="8721" max="8721" width="18.28515625" style="1" customWidth="1"/>
    <col min="8722" max="8726" width="9.140625" style="1"/>
    <col min="8727" max="8727" width="3.5703125" style="1" customWidth="1"/>
    <col min="8728" max="8728" width="15.85546875" style="1" bestFit="1" customWidth="1"/>
    <col min="8729" max="8730" width="6.5703125" style="1" bestFit="1" customWidth="1"/>
    <col min="8731" max="8731" width="7.85546875" style="1" bestFit="1" customWidth="1"/>
    <col min="8732" max="8732" width="8" style="1" bestFit="1" customWidth="1"/>
    <col min="8733" max="8960" width="9.140625" style="1"/>
    <col min="8961" max="8961" width="2.42578125" style="1" customWidth="1"/>
    <col min="8962" max="8962" width="2.5703125" style="1" customWidth="1"/>
    <col min="8963" max="8963" width="14.5703125" style="1" customWidth="1"/>
    <col min="8964" max="8964" width="10" style="1" bestFit="1" customWidth="1"/>
    <col min="8965" max="8965" width="10.85546875" style="1" bestFit="1" customWidth="1"/>
    <col min="8966" max="8966" width="10" style="1" bestFit="1" customWidth="1"/>
    <col min="8967" max="8968" width="10" style="1" customWidth="1"/>
    <col min="8969" max="8969" width="4.140625" style="1" customWidth="1"/>
    <col min="8970" max="8975" width="8.7109375" style="1" customWidth="1"/>
    <col min="8976" max="8976" width="2.5703125" style="1" customWidth="1"/>
    <col min="8977" max="8977" width="18.28515625" style="1" customWidth="1"/>
    <col min="8978" max="8982" width="9.140625" style="1"/>
    <col min="8983" max="8983" width="3.5703125" style="1" customWidth="1"/>
    <col min="8984" max="8984" width="15.85546875" style="1" bestFit="1" customWidth="1"/>
    <col min="8985" max="8986" width="6.5703125" style="1" bestFit="1" customWidth="1"/>
    <col min="8987" max="8987" width="7.85546875" style="1" bestFit="1" customWidth="1"/>
    <col min="8988" max="8988" width="8" style="1" bestFit="1" customWidth="1"/>
    <col min="8989" max="9216" width="9.140625" style="1"/>
    <col min="9217" max="9217" width="2.42578125" style="1" customWidth="1"/>
    <col min="9218" max="9218" width="2.5703125" style="1" customWidth="1"/>
    <col min="9219" max="9219" width="14.5703125" style="1" customWidth="1"/>
    <col min="9220" max="9220" width="10" style="1" bestFit="1" customWidth="1"/>
    <col min="9221" max="9221" width="10.85546875" style="1" bestFit="1" customWidth="1"/>
    <col min="9222" max="9222" width="10" style="1" bestFit="1" customWidth="1"/>
    <col min="9223" max="9224" width="10" style="1" customWidth="1"/>
    <col min="9225" max="9225" width="4.140625" style="1" customWidth="1"/>
    <col min="9226" max="9231" width="8.7109375" style="1" customWidth="1"/>
    <col min="9232" max="9232" width="2.5703125" style="1" customWidth="1"/>
    <col min="9233" max="9233" width="18.28515625" style="1" customWidth="1"/>
    <col min="9234" max="9238" width="9.140625" style="1"/>
    <col min="9239" max="9239" width="3.5703125" style="1" customWidth="1"/>
    <col min="9240" max="9240" width="15.85546875" style="1" bestFit="1" customWidth="1"/>
    <col min="9241" max="9242" width="6.5703125" style="1" bestFit="1" customWidth="1"/>
    <col min="9243" max="9243" width="7.85546875" style="1" bestFit="1" customWidth="1"/>
    <col min="9244" max="9244" width="8" style="1" bestFit="1" customWidth="1"/>
    <col min="9245" max="9472" width="9.140625" style="1"/>
    <col min="9473" max="9473" width="2.42578125" style="1" customWidth="1"/>
    <col min="9474" max="9474" width="2.5703125" style="1" customWidth="1"/>
    <col min="9475" max="9475" width="14.5703125" style="1" customWidth="1"/>
    <col min="9476" max="9476" width="10" style="1" bestFit="1" customWidth="1"/>
    <col min="9477" max="9477" width="10.85546875" style="1" bestFit="1" customWidth="1"/>
    <col min="9478" max="9478" width="10" style="1" bestFit="1" customWidth="1"/>
    <col min="9479" max="9480" width="10" style="1" customWidth="1"/>
    <col min="9481" max="9481" width="4.140625" style="1" customWidth="1"/>
    <col min="9482" max="9487" width="8.7109375" style="1" customWidth="1"/>
    <col min="9488" max="9488" width="2.5703125" style="1" customWidth="1"/>
    <col min="9489" max="9489" width="18.28515625" style="1" customWidth="1"/>
    <col min="9490" max="9494" width="9.140625" style="1"/>
    <col min="9495" max="9495" width="3.5703125" style="1" customWidth="1"/>
    <col min="9496" max="9496" width="15.85546875" style="1" bestFit="1" customWidth="1"/>
    <col min="9497" max="9498" width="6.5703125" style="1" bestFit="1" customWidth="1"/>
    <col min="9499" max="9499" width="7.85546875" style="1" bestFit="1" customWidth="1"/>
    <col min="9500" max="9500" width="8" style="1" bestFit="1" customWidth="1"/>
    <col min="9501" max="9728" width="9.140625" style="1"/>
    <col min="9729" max="9729" width="2.42578125" style="1" customWidth="1"/>
    <col min="9730" max="9730" width="2.5703125" style="1" customWidth="1"/>
    <col min="9731" max="9731" width="14.5703125" style="1" customWidth="1"/>
    <col min="9732" max="9732" width="10" style="1" bestFit="1" customWidth="1"/>
    <col min="9733" max="9733" width="10.85546875" style="1" bestFit="1" customWidth="1"/>
    <col min="9734" max="9734" width="10" style="1" bestFit="1" customWidth="1"/>
    <col min="9735" max="9736" width="10" style="1" customWidth="1"/>
    <col min="9737" max="9737" width="4.140625" style="1" customWidth="1"/>
    <col min="9738" max="9743" width="8.7109375" style="1" customWidth="1"/>
    <col min="9744" max="9744" width="2.5703125" style="1" customWidth="1"/>
    <col min="9745" max="9745" width="18.28515625" style="1" customWidth="1"/>
    <col min="9746" max="9750" width="9.140625" style="1"/>
    <col min="9751" max="9751" width="3.5703125" style="1" customWidth="1"/>
    <col min="9752" max="9752" width="15.85546875" style="1" bestFit="1" customWidth="1"/>
    <col min="9753" max="9754" width="6.5703125" style="1" bestFit="1" customWidth="1"/>
    <col min="9755" max="9755" width="7.85546875" style="1" bestFit="1" customWidth="1"/>
    <col min="9756" max="9756" width="8" style="1" bestFit="1" customWidth="1"/>
    <col min="9757" max="9984" width="9.140625" style="1"/>
    <col min="9985" max="9985" width="2.42578125" style="1" customWidth="1"/>
    <col min="9986" max="9986" width="2.5703125" style="1" customWidth="1"/>
    <col min="9987" max="9987" width="14.5703125" style="1" customWidth="1"/>
    <col min="9988" max="9988" width="10" style="1" bestFit="1" customWidth="1"/>
    <col min="9989" max="9989" width="10.85546875" style="1" bestFit="1" customWidth="1"/>
    <col min="9990" max="9990" width="10" style="1" bestFit="1" customWidth="1"/>
    <col min="9991" max="9992" width="10" style="1" customWidth="1"/>
    <col min="9993" max="9993" width="4.140625" style="1" customWidth="1"/>
    <col min="9994" max="9999" width="8.7109375" style="1" customWidth="1"/>
    <col min="10000" max="10000" width="2.5703125" style="1" customWidth="1"/>
    <col min="10001" max="10001" width="18.28515625" style="1" customWidth="1"/>
    <col min="10002" max="10006" width="9.140625" style="1"/>
    <col min="10007" max="10007" width="3.5703125" style="1" customWidth="1"/>
    <col min="10008" max="10008" width="15.85546875" style="1" bestFit="1" customWidth="1"/>
    <col min="10009" max="10010" width="6.5703125" style="1" bestFit="1" customWidth="1"/>
    <col min="10011" max="10011" width="7.85546875" style="1" bestFit="1" customWidth="1"/>
    <col min="10012" max="10012" width="8" style="1" bestFit="1" customWidth="1"/>
    <col min="10013" max="10240" width="9.140625" style="1"/>
    <col min="10241" max="10241" width="2.42578125" style="1" customWidth="1"/>
    <col min="10242" max="10242" width="2.5703125" style="1" customWidth="1"/>
    <col min="10243" max="10243" width="14.5703125" style="1" customWidth="1"/>
    <col min="10244" max="10244" width="10" style="1" bestFit="1" customWidth="1"/>
    <col min="10245" max="10245" width="10.85546875" style="1" bestFit="1" customWidth="1"/>
    <col min="10246" max="10246" width="10" style="1" bestFit="1" customWidth="1"/>
    <col min="10247" max="10248" width="10" style="1" customWidth="1"/>
    <col min="10249" max="10249" width="4.140625" style="1" customWidth="1"/>
    <col min="10250" max="10255" width="8.7109375" style="1" customWidth="1"/>
    <col min="10256" max="10256" width="2.5703125" style="1" customWidth="1"/>
    <col min="10257" max="10257" width="18.28515625" style="1" customWidth="1"/>
    <col min="10258" max="10262" width="9.140625" style="1"/>
    <col min="10263" max="10263" width="3.5703125" style="1" customWidth="1"/>
    <col min="10264" max="10264" width="15.85546875" style="1" bestFit="1" customWidth="1"/>
    <col min="10265" max="10266" width="6.5703125" style="1" bestFit="1" customWidth="1"/>
    <col min="10267" max="10267" width="7.85546875" style="1" bestFit="1" customWidth="1"/>
    <col min="10268" max="10268" width="8" style="1" bestFit="1" customWidth="1"/>
    <col min="10269" max="10496" width="9.140625" style="1"/>
    <col min="10497" max="10497" width="2.42578125" style="1" customWidth="1"/>
    <col min="10498" max="10498" width="2.5703125" style="1" customWidth="1"/>
    <col min="10499" max="10499" width="14.5703125" style="1" customWidth="1"/>
    <col min="10500" max="10500" width="10" style="1" bestFit="1" customWidth="1"/>
    <col min="10501" max="10501" width="10.85546875" style="1" bestFit="1" customWidth="1"/>
    <col min="10502" max="10502" width="10" style="1" bestFit="1" customWidth="1"/>
    <col min="10503" max="10504" width="10" style="1" customWidth="1"/>
    <col min="10505" max="10505" width="4.140625" style="1" customWidth="1"/>
    <col min="10506" max="10511" width="8.7109375" style="1" customWidth="1"/>
    <col min="10512" max="10512" width="2.5703125" style="1" customWidth="1"/>
    <col min="10513" max="10513" width="18.28515625" style="1" customWidth="1"/>
    <col min="10514" max="10518" width="9.140625" style="1"/>
    <col min="10519" max="10519" width="3.5703125" style="1" customWidth="1"/>
    <col min="10520" max="10520" width="15.85546875" style="1" bestFit="1" customWidth="1"/>
    <col min="10521" max="10522" width="6.5703125" style="1" bestFit="1" customWidth="1"/>
    <col min="10523" max="10523" width="7.85546875" style="1" bestFit="1" customWidth="1"/>
    <col min="10524" max="10524" width="8" style="1" bestFit="1" customWidth="1"/>
    <col min="10525" max="10752" width="9.140625" style="1"/>
    <col min="10753" max="10753" width="2.42578125" style="1" customWidth="1"/>
    <col min="10754" max="10754" width="2.5703125" style="1" customWidth="1"/>
    <col min="10755" max="10755" width="14.5703125" style="1" customWidth="1"/>
    <col min="10756" max="10756" width="10" style="1" bestFit="1" customWidth="1"/>
    <col min="10757" max="10757" width="10.85546875" style="1" bestFit="1" customWidth="1"/>
    <col min="10758" max="10758" width="10" style="1" bestFit="1" customWidth="1"/>
    <col min="10759" max="10760" width="10" style="1" customWidth="1"/>
    <col min="10761" max="10761" width="4.140625" style="1" customWidth="1"/>
    <col min="10762" max="10767" width="8.7109375" style="1" customWidth="1"/>
    <col min="10768" max="10768" width="2.5703125" style="1" customWidth="1"/>
    <col min="10769" max="10769" width="18.28515625" style="1" customWidth="1"/>
    <col min="10770" max="10774" width="9.140625" style="1"/>
    <col min="10775" max="10775" width="3.5703125" style="1" customWidth="1"/>
    <col min="10776" max="10776" width="15.85546875" style="1" bestFit="1" customWidth="1"/>
    <col min="10777" max="10778" width="6.5703125" style="1" bestFit="1" customWidth="1"/>
    <col min="10779" max="10779" width="7.85546875" style="1" bestFit="1" customWidth="1"/>
    <col min="10780" max="10780" width="8" style="1" bestFit="1" customWidth="1"/>
    <col min="10781" max="11008" width="9.140625" style="1"/>
    <col min="11009" max="11009" width="2.42578125" style="1" customWidth="1"/>
    <col min="11010" max="11010" width="2.5703125" style="1" customWidth="1"/>
    <col min="11011" max="11011" width="14.5703125" style="1" customWidth="1"/>
    <col min="11012" max="11012" width="10" style="1" bestFit="1" customWidth="1"/>
    <col min="11013" max="11013" width="10.85546875" style="1" bestFit="1" customWidth="1"/>
    <col min="11014" max="11014" width="10" style="1" bestFit="1" customWidth="1"/>
    <col min="11015" max="11016" width="10" style="1" customWidth="1"/>
    <col min="11017" max="11017" width="4.140625" style="1" customWidth="1"/>
    <col min="11018" max="11023" width="8.7109375" style="1" customWidth="1"/>
    <col min="11024" max="11024" width="2.5703125" style="1" customWidth="1"/>
    <col min="11025" max="11025" width="18.28515625" style="1" customWidth="1"/>
    <col min="11026" max="11030" width="9.140625" style="1"/>
    <col min="11031" max="11031" width="3.5703125" style="1" customWidth="1"/>
    <col min="11032" max="11032" width="15.85546875" style="1" bestFit="1" customWidth="1"/>
    <col min="11033" max="11034" width="6.5703125" style="1" bestFit="1" customWidth="1"/>
    <col min="11035" max="11035" width="7.85546875" style="1" bestFit="1" customWidth="1"/>
    <col min="11036" max="11036" width="8" style="1" bestFit="1" customWidth="1"/>
    <col min="11037" max="11264" width="9.140625" style="1"/>
    <col min="11265" max="11265" width="2.42578125" style="1" customWidth="1"/>
    <col min="11266" max="11266" width="2.5703125" style="1" customWidth="1"/>
    <col min="11267" max="11267" width="14.5703125" style="1" customWidth="1"/>
    <col min="11268" max="11268" width="10" style="1" bestFit="1" customWidth="1"/>
    <col min="11269" max="11269" width="10.85546875" style="1" bestFit="1" customWidth="1"/>
    <col min="11270" max="11270" width="10" style="1" bestFit="1" customWidth="1"/>
    <col min="11271" max="11272" width="10" style="1" customWidth="1"/>
    <col min="11273" max="11273" width="4.140625" style="1" customWidth="1"/>
    <col min="11274" max="11279" width="8.7109375" style="1" customWidth="1"/>
    <col min="11280" max="11280" width="2.5703125" style="1" customWidth="1"/>
    <col min="11281" max="11281" width="18.28515625" style="1" customWidth="1"/>
    <col min="11282" max="11286" width="9.140625" style="1"/>
    <col min="11287" max="11287" width="3.5703125" style="1" customWidth="1"/>
    <col min="11288" max="11288" width="15.85546875" style="1" bestFit="1" customWidth="1"/>
    <col min="11289" max="11290" width="6.5703125" style="1" bestFit="1" customWidth="1"/>
    <col min="11291" max="11291" width="7.85546875" style="1" bestFit="1" customWidth="1"/>
    <col min="11292" max="11292" width="8" style="1" bestFit="1" customWidth="1"/>
    <col min="11293" max="11520" width="9.140625" style="1"/>
    <col min="11521" max="11521" width="2.42578125" style="1" customWidth="1"/>
    <col min="11522" max="11522" width="2.5703125" style="1" customWidth="1"/>
    <col min="11523" max="11523" width="14.5703125" style="1" customWidth="1"/>
    <col min="11524" max="11524" width="10" style="1" bestFit="1" customWidth="1"/>
    <col min="11525" max="11525" width="10.85546875" style="1" bestFit="1" customWidth="1"/>
    <col min="11526" max="11526" width="10" style="1" bestFit="1" customWidth="1"/>
    <col min="11527" max="11528" width="10" style="1" customWidth="1"/>
    <col min="11529" max="11529" width="4.140625" style="1" customWidth="1"/>
    <col min="11530" max="11535" width="8.7109375" style="1" customWidth="1"/>
    <col min="11536" max="11536" width="2.5703125" style="1" customWidth="1"/>
    <col min="11537" max="11537" width="18.28515625" style="1" customWidth="1"/>
    <col min="11538" max="11542" width="9.140625" style="1"/>
    <col min="11543" max="11543" width="3.5703125" style="1" customWidth="1"/>
    <col min="11544" max="11544" width="15.85546875" style="1" bestFit="1" customWidth="1"/>
    <col min="11545" max="11546" width="6.5703125" style="1" bestFit="1" customWidth="1"/>
    <col min="11547" max="11547" width="7.85546875" style="1" bestFit="1" customWidth="1"/>
    <col min="11548" max="11548" width="8" style="1" bestFit="1" customWidth="1"/>
    <col min="11549" max="11776" width="9.140625" style="1"/>
    <col min="11777" max="11777" width="2.42578125" style="1" customWidth="1"/>
    <col min="11778" max="11778" width="2.5703125" style="1" customWidth="1"/>
    <col min="11779" max="11779" width="14.5703125" style="1" customWidth="1"/>
    <col min="11780" max="11780" width="10" style="1" bestFit="1" customWidth="1"/>
    <col min="11781" max="11781" width="10.85546875" style="1" bestFit="1" customWidth="1"/>
    <col min="11782" max="11782" width="10" style="1" bestFit="1" customWidth="1"/>
    <col min="11783" max="11784" width="10" style="1" customWidth="1"/>
    <col min="11785" max="11785" width="4.140625" style="1" customWidth="1"/>
    <col min="11786" max="11791" width="8.7109375" style="1" customWidth="1"/>
    <col min="11792" max="11792" width="2.5703125" style="1" customWidth="1"/>
    <col min="11793" max="11793" width="18.28515625" style="1" customWidth="1"/>
    <col min="11794" max="11798" width="9.140625" style="1"/>
    <col min="11799" max="11799" width="3.5703125" style="1" customWidth="1"/>
    <col min="11800" max="11800" width="15.85546875" style="1" bestFit="1" customWidth="1"/>
    <col min="11801" max="11802" width="6.5703125" style="1" bestFit="1" customWidth="1"/>
    <col min="11803" max="11803" width="7.85546875" style="1" bestFit="1" customWidth="1"/>
    <col min="11804" max="11804" width="8" style="1" bestFit="1" customWidth="1"/>
    <col min="11805" max="12032" width="9.140625" style="1"/>
    <col min="12033" max="12033" width="2.42578125" style="1" customWidth="1"/>
    <col min="12034" max="12034" width="2.5703125" style="1" customWidth="1"/>
    <col min="12035" max="12035" width="14.5703125" style="1" customWidth="1"/>
    <col min="12036" max="12036" width="10" style="1" bestFit="1" customWidth="1"/>
    <col min="12037" max="12037" width="10.85546875" style="1" bestFit="1" customWidth="1"/>
    <col min="12038" max="12038" width="10" style="1" bestFit="1" customWidth="1"/>
    <col min="12039" max="12040" width="10" style="1" customWidth="1"/>
    <col min="12041" max="12041" width="4.140625" style="1" customWidth="1"/>
    <col min="12042" max="12047" width="8.7109375" style="1" customWidth="1"/>
    <col min="12048" max="12048" width="2.5703125" style="1" customWidth="1"/>
    <col min="12049" max="12049" width="18.28515625" style="1" customWidth="1"/>
    <col min="12050" max="12054" width="9.140625" style="1"/>
    <col min="12055" max="12055" width="3.5703125" style="1" customWidth="1"/>
    <col min="12056" max="12056" width="15.85546875" style="1" bestFit="1" customWidth="1"/>
    <col min="12057" max="12058" width="6.5703125" style="1" bestFit="1" customWidth="1"/>
    <col min="12059" max="12059" width="7.85546875" style="1" bestFit="1" customWidth="1"/>
    <col min="12060" max="12060" width="8" style="1" bestFit="1" customWidth="1"/>
    <col min="12061" max="12288" width="9.140625" style="1"/>
    <col min="12289" max="12289" width="2.42578125" style="1" customWidth="1"/>
    <col min="12290" max="12290" width="2.5703125" style="1" customWidth="1"/>
    <col min="12291" max="12291" width="14.5703125" style="1" customWidth="1"/>
    <col min="12292" max="12292" width="10" style="1" bestFit="1" customWidth="1"/>
    <col min="12293" max="12293" width="10.85546875" style="1" bestFit="1" customWidth="1"/>
    <col min="12294" max="12294" width="10" style="1" bestFit="1" customWidth="1"/>
    <col min="12295" max="12296" width="10" style="1" customWidth="1"/>
    <col min="12297" max="12297" width="4.140625" style="1" customWidth="1"/>
    <col min="12298" max="12303" width="8.7109375" style="1" customWidth="1"/>
    <col min="12304" max="12304" width="2.5703125" style="1" customWidth="1"/>
    <col min="12305" max="12305" width="18.28515625" style="1" customWidth="1"/>
    <col min="12306" max="12310" width="9.140625" style="1"/>
    <col min="12311" max="12311" width="3.5703125" style="1" customWidth="1"/>
    <col min="12312" max="12312" width="15.85546875" style="1" bestFit="1" customWidth="1"/>
    <col min="12313" max="12314" width="6.5703125" style="1" bestFit="1" customWidth="1"/>
    <col min="12315" max="12315" width="7.85546875" style="1" bestFit="1" customWidth="1"/>
    <col min="12316" max="12316" width="8" style="1" bestFit="1" customWidth="1"/>
    <col min="12317" max="12544" width="9.140625" style="1"/>
    <col min="12545" max="12545" width="2.42578125" style="1" customWidth="1"/>
    <col min="12546" max="12546" width="2.5703125" style="1" customWidth="1"/>
    <col min="12547" max="12547" width="14.5703125" style="1" customWidth="1"/>
    <col min="12548" max="12548" width="10" style="1" bestFit="1" customWidth="1"/>
    <col min="12549" max="12549" width="10.85546875" style="1" bestFit="1" customWidth="1"/>
    <col min="12550" max="12550" width="10" style="1" bestFit="1" customWidth="1"/>
    <col min="12551" max="12552" width="10" style="1" customWidth="1"/>
    <col min="12553" max="12553" width="4.140625" style="1" customWidth="1"/>
    <col min="12554" max="12559" width="8.7109375" style="1" customWidth="1"/>
    <col min="12560" max="12560" width="2.5703125" style="1" customWidth="1"/>
    <col min="12561" max="12561" width="18.28515625" style="1" customWidth="1"/>
    <col min="12562" max="12566" width="9.140625" style="1"/>
    <col min="12567" max="12567" width="3.5703125" style="1" customWidth="1"/>
    <col min="12568" max="12568" width="15.85546875" style="1" bestFit="1" customWidth="1"/>
    <col min="12569" max="12570" width="6.5703125" style="1" bestFit="1" customWidth="1"/>
    <col min="12571" max="12571" width="7.85546875" style="1" bestFit="1" customWidth="1"/>
    <col min="12572" max="12572" width="8" style="1" bestFit="1" customWidth="1"/>
    <col min="12573" max="12800" width="9.140625" style="1"/>
    <col min="12801" max="12801" width="2.42578125" style="1" customWidth="1"/>
    <col min="12802" max="12802" width="2.5703125" style="1" customWidth="1"/>
    <col min="12803" max="12803" width="14.5703125" style="1" customWidth="1"/>
    <col min="12804" max="12804" width="10" style="1" bestFit="1" customWidth="1"/>
    <col min="12805" max="12805" width="10.85546875" style="1" bestFit="1" customWidth="1"/>
    <col min="12806" max="12806" width="10" style="1" bestFit="1" customWidth="1"/>
    <col min="12807" max="12808" width="10" style="1" customWidth="1"/>
    <col min="12809" max="12809" width="4.140625" style="1" customWidth="1"/>
    <col min="12810" max="12815" width="8.7109375" style="1" customWidth="1"/>
    <col min="12816" max="12816" width="2.5703125" style="1" customWidth="1"/>
    <col min="12817" max="12817" width="18.28515625" style="1" customWidth="1"/>
    <col min="12818" max="12822" width="9.140625" style="1"/>
    <col min="12823" max="12823" width="3.5703125" style="1" customWidth="1"/>
    <col min="12824" max="12824" width="15.85546875" style="1" bestFit="1" customWidth="1"/>
    <col min="12825" max="12826" width="6.5703125" style="1" bestFit="1" customWidth="1"/>
    <col min="12827" max="12827" width="7.85546875" style="1" bestFit="1" customWidth="1"/>
    <col min="12828" max="12828" width="8" style="1" bestFit="1" customWidth="1"/>
    <col min="12829" max="13056" width="9.140625" style="1"/>
    <col min="13057" max="13057" width="2.42578125" style="1" customWidth="1"/>
    <col min="13058" max="13058" width="2.5703125" style="1" customWidth="1"/>
    <col min="13059" max="13059" width="14.5703125" style="1" customWidth="1"/>
    <col min="13060" max="13060" width="10" style="1" bestFit="1" customWidth="1"/>
    <col min="13061" max="13061" width="10.85546875" style="1" bestFit="1" customWidth="1"/>
    <col min="13062" max="13062" width="10" style="1" bestFit="1" customWidth="1"/>
    <col min="13063" max="13064" width="10" style="1" customWidth="1"/>
    <col min="13065" max="13065" width="4.140625" style="1" customWidth="1"/>
    <col min="13066" max="13071" width="8.7109375" style="1" customWidth="1"/>
    <col min="13072" max="13072" width="2.5703125" style="1" customWidth="1"/>
    <col min="13073" max="13073" width="18.28515625" style="1" customWidth="1"/>
    <col min="13074" max="13078" width="9.140625" style="1"/>
    <col min="13079" max="13079" width="3.5703125" style="1" customWidth="1"/>
    <col min="13080" max="13080" width="15.85546875" style="1" bestFit="1" customWidth="1"/>
    <col min="13081" max="13082" width="6.5703125" style="1" bestFit="1" customWidth="1"/>
    <col min="13083" max="13083" width="7.85546875" style="1" bestFit="1" customWidth="1"/>
    <col min="13084" max="13084" width="8" style="1" bestFit="1" customWidth="1"/>
    <col min="13085" max="13312" width="9.140625" style="1"/>
    <col min="13313" max="13313" width="2.42578125" style="1" customWidth="1"/>
    <col min="13314" max="13314" width="2.5703125" style="1" customWidth="1"/>
    <col min="13315" max="13315" width="14.5703125" style="1" customWidth="1"/>
    <col min="13316" max="13316" width="10" style="1" bestFit="1" customWidth="1"/>
    <col min="13317" max="13317" width="10.85546875" style="1" bestFit="1" customWidth="1"/>
    <col min="13318" max="13318" width="10" style="1" bestFit="1" customWidth="1"/>
    <col min="13319" max="13320" width="10" style="1" customWidth="1"/>
    <col min="13321" max="13321" width="4.140625" style="1" customWidth="1"/>
    <col min="13322" max="13327" width="8.7109375" style="1" customWidth="1"/>
    <col min="13328" max="13328" width="2.5703125" style="1" customWidth="1"/>
    <col min="13329" max="13329" width="18.28515625" style="1" customWidth="1"/>
    <col min="13330" max="13334" width="9.140625" style="1"/>
    <col min="13335" max="13335" width="3.5703125" style="1" customWidth="1"/>
    <col min="13336" max="13336" width="15.85546875" style="1" bestFit="1" customWidth="1"/>
    <col min="13337" max="13338" width="6.5703125" style="1" bestFit="1" customWidth="1"/>
    <col min="13339" max="13339" width="7.85546875" style="1" bestFit="1" customWidth="1"/>
    <col min="13340" max="13340" width="8" style="1" bestFit="1" customWidth="1"/>
    <col min="13341" max="13568" width="9.140625" style="1"/>
    <col min="13569" max="13569" width="2.42578125" style="1" customWidth="1"/>
    <col min="13570" max="13570" width="2.5703125" style="1" customWidth="1"/>
    <col min="13571" max="13571" width="14.5703125" style="1" customWidth="1"/>
    <col min="13572" max="13572" width="10" style="1" bestFit="1" customWidth="1"/>
    <col min="13573" max="13573" width="10.85546875" style="1" bestFit="1" customWidth="1"/>
    <col min="13574" max="13574" width="10" style="1" bestFit="1" customWidth="1"/>
    <col min="13575" max="13576" width="10" style="1" customWidth="1"/>
    <col min="13577" max="13577" width="4.140625" style="1" customWidth="1"/>
    <col min="13578" max="13583" width="8.7109375" style="1" customWidth="1"/>
    <col min="13584" max="13584" width="2.5703125" style="1" customWidth="1"/>
    <col min="13585" max="13585" width="18.28515625" style="1" customWidth="1"/>
    <col min="13586" max="13590" width="9.140625" style="1"/>
    <col min="13591" max="13591" width="3.5703125" style="1" customWidth="1"/>
    <col min="13592" max="13592" width="15.85546875" style="1" bestFit="1" customWidth="1"/>
    <col min="13593" max="13594" width="6.5703125" style="1" bestFit="1" customWidth="1"/>
    <col min="13595" max="13595" width="7.85546875" style="1" bestFit="1" customWidth="1"/>
    <col min="13596" max="13596" width="8" style="1" bestFit="1" customWidth="1"/>
    <col min="13597" max="13824" width="9.140625" style="1"/>
    <col min="13825" max="13825" width="2.42578125" style="1" customWidth="1"/>
    <col min="13826" max="13826" width="2.5703125" style="1" customWidth="1"/>
    <col min="13827" max="13827" width="14.5703125" style="1" customWidth="1"/>
    <col min="13828" max="13828" width="10" style="1" bestFit="1" customWidth="1"/>
    <col min="13829" max="13829" width="10.85546875" style="1" bestFit="1" customWidth="1"/>
    <col min="13830" max="13830" width="10" style="1" bestFit="1" customWidth="1"/>
    <col min="13831" max="13832" width="10" style="1" customWidth="1"/>
    <col min="13833" max="13833" width="4.140625" style="1" customWidth="1"/>
    <col min="13834" max="13839" width="8.7109375" style="1" customWidth="1"/>
    <col min="13840" max="13840" width="2.5703125" style="1" customWidth="1"/>
    <col min="13841" max="13841" width="18.28515625" style="1" customWidth="1"/>
    <col min="13842" max="13846" width="9.140625" style="1"/>
    <col min="13847" max="13847" width="3.5703125" style="1" customWidth="1"/>
    <col min="13848" max="13848" width="15.85546875" style="1" bestFit="1" customWidth="1"/>
    <col min="13849" max="13850" width="6.5703125" style="1" bestFit="1" customWidth="1"/>
    <col min="13851" max="13851" width="7.85546875" style="1" bestFit="1" customWidth="1"/>
    <col min="13852" max="13852" width="8" style="1" bestFit="1" customWidth="1"/>
    <col min="13853" max="14080" width="9.140625" style="1"/>
    <col min="14081" max="14081" width="2.42578125" style="1" customWidth="1"/>
    <col min="14082" max="14082" width="2.5703125" style="1" customWidth="1"/>
    <col min="14083" max="14083" width="14.5703125" style="1" customWidth="1"/>
    <col min="14084" max="14084" width="10" style="1" bestFit="1" customWidth="1"/>
    <col min="14085" max="14085" width="10.85546875" style="1" bestFit="1" customWidth="1"/>
    <col min="14086" max="14086" width="10" style="1" bestFit="1" customWidth="1"/>
    <col min="14087" max="14088" width="10" style="1" customWidth="1"/>
    <col min="14089" max="14089" width="4.140625" style="1" customWidth="1"/>
    <col min="14090" max="14095" width="8.7109375" style="1" customWidth="1"/>
    <col min="14096" max="14096" width="2.5703125" style="1" customWidth="1"/>
    <col min="14097" max="14097" width="18.28515625" style="1" customWidth="1"/>
    <col min="14098" max="14102" width="9.140625" style="1"/>
    <col min="14103" max="14103" width="3.5703125" style="1" customWidth="1"/>
    <col min="14104" max="14104" width="15.85546875" style="1" bestFit="1" customWidth="1"/>
    <col min="14105" max="14106" width="6.5703125" style="1" bestFit="1" customWidth="1"/>
    <col min="14107" max="14107" width="7.85546875" style="1" bestFit="1" customWidth="1"/>
    <col min="14108" max="14108" width="8" style="1" bestFit="1" customWidth="1"/>
    <col min="14109" max="14336" width="9.140625" style="1"/>
    <col min="14337" max="14337" width="2.42578125" style="1" customWidth="1"/>
    <col min="14338" max="14338" width="2.5703125" style="1" customWidth="1"/>
    <col min="14339" max="14339" width="14.5703125" style="1" customWidth="1"/>
    <col min="14340" max="14340" width="10" style="1" bestFit="1" customWidth="1"/>
    <col min="14341" max="14341" width="10.85546875" style="1" bestFit="1" customWidth="1"/>
    <col min="14342" max="14342" width="10" style="1" bestFit="1" customWidth="1"/>
    <col min="14343" max="14344" width="10" style="1" customWidth="1"/>
    <col min="14345" max="14345" width="4.140625" style="1" customWidth="1"/>
    <col min="14346" max="14351" width="8.7109375" style="1" customWidth="1"/>
    <col min="14352" max="14352" width="2.5703125" style="1" customWidth="1"/>
    <col min="14353" max="14353" width="18.28515625" style="1" customWidth="1"/>
    <col min="14354" max="14358" width="9.140625" style="1"/>
    <col min="14359" max="14359" width="3.5703125" style="1" customWidth="1"/>
    <col min="14360" max="14360" width="15.85546875" style="1" bestFit="1" customWidth="1"/>
    <col min="14361" max="14362" width="6.5703125" style="1" bestFit="1" customWidth="1"/>
    <col min="14363" max="14363" width="7.85546875" style="1" bestFit="1" customWidth="1"/>
    <col min="14364" max="14364" width="8" style="1" bestFit="1" customWidth="1"/>
    <col min="14365" max="14592" width="9.140625" style="1"/>
    <col min="14593" max="14593" width="2.42578125" style="1" customWidth="1"/>
    <col min="14594" max="14594" width="2.5703125" style="1" customWidth="1"/>
    <col min="14595" max="14595" width="14.5703125" style="1" customWidth="1"/>
    <col min="14596" max="14596" width="10" style="1" bestFit="1" customWidth="1"/>
    <col min="14597" max="14597" width="10.85546875" style="1" bestFit="1" customWidth="1"/>
    <col min="14598" max="14598" width="10" style="1" bestFit="1" customWidth="1"/>
    <col min="14599" max="14600" width="10" style="1" customWidth="1"/>
    <col min="14601" max="14601" width="4.140625" style="1" customWidth="1"/>
    <col min="14602" max="14607" width="8.7109375" style="1" customWidth="1"/>
    <col min="14608" max="14608" width="2.5703125" style="1" customWidth="1"/>
    <col min="14609" max="14609" width="18.28515625" style="1" customWidth="1"/>
    <col min="14610" max="14614" width="9.140625" style="1"/>
    <col min="14615" max="14615" width="3.5703125" style="1" customWidth="1"/>
    <col min="14616" max="14616" width="15.85546875" style="1" bestFit="1" customWidth="1"/>
    <col min="14617" max="14618" width="6.5703125" style="1" bestFit="1" customWidth="1"/>
    <col min="14619" max="14619" width="7.85546875" style="1" bestFit="1" customWidth="1"/>
    <col min="14620" max="14620" width="8" style="1" bestFit="1" customWidth="1"/>
    <col min="14621" max="14848" width="9.140625" style="1"/>
    <col min="14849" max="14849" width="2.42578125" style="1" customWidth="1"/>
    <col min="14850" max="14850" width="2.5703125" style="1" customWidth="1"/>
    <col min="14851" max="14851" width="14.5703125" style="1" customWidth="1"/>
    <col min="14852" max="14852" width="10" style="1" bestFit="1" customWidth="1"/>
    <col min="14853" max="14853" width="10.85546875" style="1" bestFit="1" customWidth="1"/>
    <col min="14854" max="14854" width="10" style="1" bestFit="1" customWidth="1"/>
    <col min="14855" max="14856" width="10" style="1" customWidth="1"/>
    <col min="14857" max="14857" width="4.140625" style="1" customWidth="1"/>
    <col min="14858" max="14863" width="8.7109375" style="1" customWidth="1"/>
    <col min="14864" max="14864" width="2.5703125" style="1" customWidth="1"/>
    <col min="14865" max="14865" width="18.28515625" style="1" customWidth="1"/>
    <col min="14866" max="14870" width="9.140625" style="1"/>
    <col min="14871" max="14871" width="3.5703125" style="1" customWidth="1"/>
    <col min="14872" max="14872" width="15.85546875" style="1" bestFit="1" customWidth="1"/>
    <col min="14873" max="14874" width="6.5703125" style="1" bestFit="1" customWidth="1"/>
    <col min="14875" max="14875" width="7.85546875" style="1" bestFit="1" customWidth="1"/>
    <col min="14876" max="14876" width="8" style="1" bestFit="1" customWidth="1"/>
    <col min="14877" max="15104" width="9.140625" style="1"/>
    <col min="15105" max="15105" width="2.42578125" style="1" customWidth="1"/>
    <col min="15106" max="15106" width="2.5703125" style="1" customWidth="1"/>
    <col min="15107" max="15107" width="14.5703125" style="1" customWidth="1"/>
    <col min="15108" max="15108" width="10" style="1" bestFit="1" customWidth="1"/>
    <col min="15109" max="15109" width="10.85546875" style="1" bestFit="1" customWidth="1"/>
    <col min="15110" max="15110" width="10" style="1" bestFit="1" customWidth="1"/>
    <col min="15111" max="15112" width="10" style="1" customWidth="1"/>
    <col min="15113" max="15113" width="4.140625" style="1" customWidth="1"/>
    <col min="15114" max="15119" width="8.7109375" style="1" customWidth="1"/>
    <col min="15120" max="15120" width="2.5703125" style="1" customWidth="1"/>
    <col min="15121" max="15121" width="18.28515625" style="1" customWidth="1"/>
    <col min="15122" max="15126" width="9.140625" style="1"/>
    <col min="15127" max="15127" width="3.5703125" style="1" customWidth="1"/>
    <col min="15128" max="15128" width="15.85546875" style="1" bestFit="1" customWidth="1"/>
    <col min="15129" max="15130" width="6.5703125" style="1" bestFit="1" customWidth="1"/>
    <col min="15131" max="15131" width="7.85546875" style="1" bestFit="1" customWidth="1"/>
    <col min="15132" max="15132" width="8" style="1" bestFit="1" customWidth="1"/>
    <col min="15133" max="15360" width="9.140625" style="1"/>
    <col min="15361" max="15361" width="2.42578125" style="1" customWidth="1"/>
    <col min="15362" max="15362" width="2.5703125" style="1" customWidth="1"/>
    <col min="15363" max="15363" width="14.5703125" style="1" customWidth="1"/>
    <col min="15364" max="15364" width="10" style="1" bestFit="1" customWidth="1"/>
    <col min="15365" max="15365" width="10.85546875" style="1" bestFit="1" customWidth="1"/>
    <col min="15366" max="15366" width="10" style="1" bestFit="1" customWidth="1"/>
    <col min="15367" max="15368" width="10" style="1" customWidth="1"/>
    <col min="15369" max="15369" width="4.140625" style="1" customWidth="1"/>
    <col min="15370" max="15375" width="8.7109375" style="1" customWidth="1"/>
    <col min="15376" max="15376" width="2.5703125" style="1" customWidth="1"/>
    <col min="15377" max="15377" width="18.28515625" style="1" customWidth="1"/>
    <col min="15378" max="15382" width="9.140625" style="1"/>
    <col min="15383" max="15383" width="3.5703125" style="1" customWidth="1"/>
    <col min="15384" max="15384" width="15.85546875" style="1" bestFit="1" customWidth="1"/>
    <col min="15385" max="15386" width="6.5703125" style="1" bestFit="1" customWidth="1"/>
    <col min="15387" max="15387" width="7.85546875" style="1" bestFit="1" customWidth="1"/>
    <col min="15388" max="15388" width="8" style="1" bestFit="1" customWidth="1"/>
    <col min="15389" max="15616" width="9.140625" style="1"/>
    <col min="15617" max="15617" width="2.42578125" style="1" customWidth="1"/>
    <col min="15618" max="15618" width="2.5703125" style="1" customWidth="1"/>
    <col min="15619" max="15619" width="14.5703125" style="1" customWidth="1"/>
    <col min="15620" max="15620" width="10" style="1" bestFit="1" customWidth="1"/>
    <col min="15621" max="15621" width="10.85546875" style="1" bestFit="1" customWidth="1"/>
    <col min="15622" max="15622" width="10" style="1" bestFit="1" customWidth="1"/>
    <col min="15623" max="15624" width="10" style="1" customWidth="1"/>
    <col min="15625" max="15625" width="4.140625" style="1" customWidth="1"/>
    <col min="15626" max="15631" width="8.7109375" style="1" customWidth="1"/>
    <col min="15632" max="15632" width="2.5703125" style="1" customWidth="1"/>
    <col min="15633" max="15633" width="18.28515625" style="1" customWidth="1"/>
    <col min="15634" max="15638" width="9.140625" style="1"/>
    <col min="15639" max="15639" width="3.5703125" style="1" customWidth="1"/>
    <col min="15640" max="15640" width="15.85546875" style="1" bestFit="1" customWidth="1"/>
    <col min="15641" max="15642" width="6.5703125" style="1" bestFit="1" customWidth="1"/>
    <col min="15643" max="15643" width="7.85546875" style="1" bestFit="1" customWidth="1"/>
    <col min="15644" max="15644" width="8" style="1" bestFit="1" customWidth="1"/>
    <col min="15645" max="15872" width="9.140625" style="1"/>
    <col min="15873" max="15873" width="2.42578125" style="1" customWidth="1"/>
    <col min="15874" max="15874" width="2.5703125" style="1" customWidth="1"/>
    <col min="15875" max="15875" width="14.5703125" style="1" customWidth="1"/>
    <col min="15876" max="15876" width="10" style="1" bestFit="1" customWidth="1"/>
    <col min="15877" max="15877" width="10.85546875" style="1" bestFit="1" customWidth="1"/>
    <col min="15878" max="15878" width="10" style="1" bestFit="1" customWidth="1"/>
    <col min="15879" max="15880" width="10" style="1" customWidth="1"/>
    <col min="15881" max="15881" width="4.140625" style="1" customWidth="1"/>
    <col min="15882" max="15887" width="8.7109375" style="1" customWidth="1"/>
    <col min="15888" max="15888" width="2.5703125" style="1" customWidth="1"/>
    <col min="15889" max="15889" width="18.28515625" style="1" customWidth="1"/>
    <col min="15890" max="15894" width="9.140625" style="1"/>
    <col min="15895" max="15895" width="3.5703125" style="1" customWidth="1"/>
    <col min="15896" max="15896" width="15.85546875" style="1" bestFit="1" customWidth="1"/>
    <col min="15897" max="15898" width="6.5703125" style="1" bestFit="1" customWidth="1"/>
    <col min="15899" max="15899" width="7.85546875" style="1" bestFit="1" customWidth="1"/>
    <col min="15900" max="15900" width="8" style="1" bestFit="1" customWidth="1"/>
    <col min="15901" max="16128" width="9.140625" style="1"/>
    <col min="16129" max="16129" width="2.42578125" style="1" customWidth="1"/>
    <col min="16130" max="16130" width="2.5703125" style="1" customWidth="1"/>
    <col min="16131" max="16131" width="14.5703125" style="1" customWidth="1"/>
    <col min="16132" max="16132" width="10" style="1" bestFit="1" customWidth="1"/>
    <col min="16133" max="16133" width="10.85546875" style="1" bestFit="1" customWidth="1"/>
    <col min="16134" max="16134" width="10" style="1" bestFit="1" customWidth="1"/>
    <col min="16135" max="16136" width="10" style="1" customWidth="1"/>
    <col min="16137" max="16137" width="4.140625" style="1" customWidth="1"/>
    <col min="16138" max="16143" width="8.7109375" style="1" customWidth="1"/>
    <col min="16144" max="16144" width="2.5703125" style="1" customWidth="1"/>
    <col min="16145" max="16145" width="18.28515625" style="1" customWidth="1"/>
    <col min="16146" max="16150" width="9.140625" style="1"/>
    <col min="16151" max="16151" width="3.5703125" style="1" customWidth="1"/>
    <col min="16152" max="16152" width="15.85546875" style="1" bestFit="1" customWidth="1"/>
    <col min="16153" max="16154" width="6.5703125" style="1" bestFit="1" customWidth="1"/>
    <col min="16155" max="16155" width="7.85546875" style="1" bestFit="1" customWidth="1"/>
    <col min="16156" max="16156" width="8" style="1" bestFit="1" customWidth="1"/>
    <col min="16157" max="16384" width="9.140625" style="1"/>
  </cols>
  <sheetData>
    <row r="3" spans="2:31" ht="29.25" customHeight="1" x14ac:dyDescent="0.2">
      <c r="C3" s="2" t="str">
        <f>"Table 1 - Maximum MOS quantity 
(GJ/d, 1 "&amp;[1]DataSheet!E3&amp;" to "&amp;[1]Inputs!Q7&amp;" "&amp;[1]DataSheet!E3&amp;" "&amp;[1]Inputs!N7&amp;")"</f>
        <v>Table 1 - Maximum MOS quantity 
(GJ/d, 1 August to 31 August 2016)</v>
      </c>
      <c r="D3" s="2"/>
      <c r="E3" s="2"/>
      <c r="F3" s="2"/>
      <c r="G3" s="2"/>
      <c r="H3" s="2"/>
      <c r="I3" s="3"/>
      <c r="J3" s="2" t="str">
        <f>"Table 3 - Daily MOS quantities (GJ/d, 1 "&amp;[1]DataSheet!E3&amp;" to "&amp;[1]Inputs!Q7&amp;" "&amp;[1]DataSheet!E3&amp;" "&amp;[1]Inputs!N7&amp;")"</f>
        <v>Table 3 - Daily MOS quantities (GJ/d, 1 August to 31 August 2016)</v>
      </c>
      <c r="K3" s="2"/>
      <c r="L3" s="2"/>
      <c r="M3" s="2"/>
      <c r="N3" s="2"/>
      <c r="O3" s="2"/>
      <c r="P3" s="3"/>
      <c r="Q3" s="2" t="str">
        <f>"Figure 1 - Curves of daily MOS quantities (1 "&amp;[1]DataSheet!E3&amp;" to "&amp;[1]Inputs!Q7&amp;" "&amp;[1]DataSheet!E3&amp;" "&amp;[1]Inputs!N7&amp;")"</f>
        <v>Figure 1 - Curves of daily MOS quantities (1 August to 31 August 2016)</v>
      </c>
      <c r="R3" s="2"/>
      <c r="S3" s="2"/>
      <c r="T3" s="2"/>
      <c r="U3" s="2"/>
      <c r="V3" s="2"/>
      <c r="W3" s="4"/>
    </row>
    <row r="4" spans="2:31" s="6" customFormat="1" ht="41.25" customHeight="1" x14ac:dyDescent="0.2">
      <c r="B4" s="1"/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1"/>
      <c r="J4" s="8" t="s">
        <v>5</v>
      </c>
      <c r="K4" s="9" t="str">
        <f>'[2]Workfile (3)'!C3</f>
        <v>Sydney MSP</v>
      </c>
      <c r="L4" s="10" t="str">
        <f>'[2]Workfile (3)'!D3</f>
        <v>Sydney EGP</v>
      </c>
      <c r="M4" s="10" t="str">
        <f>'[2]Workfile (3)'!E3</f>
        <v>Adelaide MAP</v>
      </c>
      <c r="N4" s="10" t="str">
        <f>'[2]Workfile (3)'!F3</f>
        <v>Adelaide SEAGas</v>
      </c>
      <c r="O4" s="10" t="s">
        <v>4</v>
      </c>
      <c r="P4" s="1"/>
      <c r="V4" s="1"/>
      <c r="W4" s="1"/>
    </row>
    <row r="5" spans="2:31" ht="15" x14ac:dyDescent="0.25">
      <c r="C5" s="11" t="s">
        <v>6</v>
      </c>
      <c r="D5" s="12">
        <f>MAX([1]Period_3!Q3:Q33)</f>
        <v>20346</v>
      </c>
      <c r="E5" s="12">
        <f>MAX([1]Period_3!R3:R33)</f>
        <v>7610.0740599999999</v>
      </c>
      <c r="F5" s="12">
        <f>MAX([1]Period_3!S3:S33)</f>
        <v>17141</v>
      </c>
      <c r="G5" s="12">
        <f>MAX([1]Period_3!T3:T33)</f>
        <v>193</v>
      </c>
      <c r="H5" s="12">
        <f>MAX([1]Period_3!V3:V33)</f>
        <v>7953</v>
      </c>
      <c r="I5" s="1">
        <f>IF(ISBLANK([1]Period_3!O3)=TRUE,"",[1]Period_3!O3)</f>
        <v>1</v>
      </c>
      <c r="J5" s="13">
        <v>1</v>
      </c>
      <c r="K5" s="60">
        <f>IF([1]Period_3!Q3="", NA(), [1]Period_3!Q3)</f>
        <v>20346</v>
      </c>
      <c r="L5" s="36">
        <f>IF([1]Period_3!R3="", NA(), [1]Period_3!R3)</f>
        <v>7610.0740599999999</v>
      </c>
      <c r="M5" s="36">
        <f>IF([1]Period_3!S3="", NA(), [1]Period_3!S3)</f>
        <v>17141</v>
      </c>
      <c r="N5" s="36">
        <f>IF([1]Period_3!T3="", NA(), [1]Period_3!T3)</f>
        <v>193</v>
      </c>
      <c r="O5" s="16">
        <f>IF([1]Period_3!V3="", NA(), [1]Period_3!V3)</f>
        <v>7953</v>
      </c>
      <c r="AC5"/>
      <c r="AD5" s="17"/>
      <c r="AE5" s="18"/>
    </row>
    <row r="6" spans="2:31" ht="15" x14ac:dyDescent="0.25">
      <c r="B6" s="19"/>
      <c r="C6" s="11" t="s">
        <v>7</v>
      </c>
      <c r="D6" s="12">
        <f>-MIN([1]Period_3!Q3:Q33)</f>
        <v>31707</v>
      </c>
      <c r="E6" s="12">
        <f>-MIN([1]Period_3!R3:R33)</f>
        <v>3899.1872699999999</v>
      </c>
      <c r="F6" s="12">
        <f>-MIN([1]Period_3!S3:S33)</f>
        <v>8877</v>
      </c>
      <c r="G6" s="12">
        <f>-MIN([1]Period_3!T3:T33)</f>
        <v>13425</v>
      </c>
      <c r="H6" s="12">
        <f>-MIN([1]Period_3!V3:V33)</f>
        <v>7384</v>
      </c>
      <c r="I6" s="1">
        <f>IF(ISBLANK([1]Period_3!O4)=TRUE,"",[1]Period_3!O4)</f>
        <v>2</v>
      </c>
      <c r="J6" s="20">
        <v>1</v>
      </c>
      <c r="K6" s="14">
        <f>IF([1]Period_3!Q4="", NA(), [1]Period_3!Q4)</f>
        <v>14511</v>
      </c>
      <c r="L6" s="15">
        <f>IF([1]Period_3!R4="", NA(), [1]Period_3!R4)</f>
        <v>4690.7949099999996</v>
      </c>
      <c r="M6" s="15">
        <f>IF([1]Period_3!S4="", NA(), [1]Period_3!S4)</f>
        <v>10824</v>
      </c>
      <c r="N6" s="15">
        <f>IF([1]Period_3!T4="", NA(), [1]Period_3!T4)</f>
        <v>133</v>
      </c>
      <c r="O6" s="21">
        <f>IF([1]Period_3!V4="", NA(), [1]Period_3!V4)</f>
        <v>5586</v>
      </c>
      <c r="AC6"/>
      <c r="AD6" s="17"/>
    </row>
    <row r="7" spans="2:31" ht="15" x14ac:dyDescent="0.25">
      <c r="I7" s="1">
        <f>IF(ISBLANK([1]Period_3!O5)=TRUE,"",[1]Period_3!O5)</f>
        <v>3</v>
      </c>
      <c r="J7" s="20">
        <v>1</v>
      </c>
      <c r="K7" s="14">
        <f>IF([1]Period_3!Q5="", NA(), [1]Period_3!Q5)</f>
        <v>12508</v>
      </c>
      <c r="L7" s="15">
        <f>IF([1]Period_3!R5="", NA(), [1]Period_3!R5)</f>
        <v>4269.9997499999999</v>
      </c>
      <c r="M7" s="15">
        <f>IF([1]Period_3!S5="", NA(), [1]Period_3!S5)</f>
        <v>7569</v>
      </c>
      <c r="N7" s="15">
        <f>IF([1]Period_3!T5="", NA(), [1]Period_3!T5)</f>
        <v>103</v>
      </c>
      <c r="O7" s="21">
        <f>IF([1]Period_3!V5="", NA(), [1]Period_3!V5)</f>
        <v>4544</v>
      </c>
      <c r="W7" s="22"/>
      <c r="AC7"/>
      <c r="AD7" s="17"/>
    </row>
    <row r="8" spans="2:31" ht="15" x14ac:dyDescent="0.25">
      <c r="I8" s="1">
        <f>IF(ISBLANK([1]Period_3!O6)=TRUE,"",[1]Period_3!O6)</f>
        <v>4</v>
      </c>
      <c r="J8" s="20">
        <v>1</v>
      </c>
      <c r="K8" s="14">
        <f>IF([1]Period_3!Q6="", NA(), [1]Period_3!Q6)</f>
        <v>11765</v>
      </c>
      <c r="L8" s="15">
        <f>IF([1]Period_3!R6="", NA(), [1]Period_3!R6)</f>
        <v>3407.57836</v>
      </c>
      <c r="M8" s="15">
        <f>IF([1]Period_3!S6="", NA(), [1]Period_3!S6)</f>
        <v>5672</v>
      </c>
      <c r="N8" s="15">
        <f>IF([1]Period_3!T6="", NA(), [1]Period_3!T6)</f>
        <v>93</v>
      </c>
      <c r="O8" s="21">
        <f>IF([1]Period_3!V6="", NA(), [1]Period_3!V6)</f>
        <v>3604</v>
      </c>
      <c r="W8" s="22"/>
      <c r="AC8"/>
      <c r="AD8" s="17"/>
    </row>
    <row r="9" spans="2:31" ht="15" x14ac:dyDescent="0.25">
      <c r="I9" s="1">
        <f>IF(ISBLANK([1]Period_3!O7)=TRUE,"",[1]Period_3!O7)</f>
        <v>5</v>
      </c>
      <c r="J9" s="20">
        <v>1</v>
      </c>
      <c r="K9" s="14">
        <f>IF([1]Period_3!Q7="", NA(), [1]Period_3!Q7)</f>
        <v>10561</v>
      </c>
      <c r="L9" s="15">
        <f>IF([1]Period_3!R7="", NA(), [1]Period_3!R7)</f>
        <v>2999.9997199999998</v>
      </c>
      <c r="M9" s="15">
        <f>IF([1]Period_3!S7="", NA(), [1]Period_3!S7)</f>
        <v>5353</v>
      </c>
      <c r="N9" s="15">
        <f>IF([1]Period_3!T7="", NA(), [1]Period_3!T7)</f>
        <v>87</v>
      </c>
      <c r="O9" s="21">
        <f>IF([1]Period_3!V7="", NA(), [1]Period_3!V7)</f>
        <v>2959</v>
      </c>
      <c r="W9" s="22"/>
      <c r="AC9"/>
      <c r="AD9" s="17"/>
    </row>
    <row r="10" spans="2:31" ht="15" x14ac:dyDescent="0.25">
      <c r="I10" s="1">
        <f>IF(ISBLANK([1]Period_3!O8)=TRUE,"",[1]Period_3!O8)</f>
        <v>6</v>
      </c>
      <c r="J10" s="20">
        <v>1</v>
      </c>
      <c r="K10" s="14">
        <f>IF([1]Period_3!Q8="", NA(), [1]Period_3!Q8)</f>
        <v>8629</v>
      </c>
      <c r="L10" s="15">
        <f>IF([1]Period_3!R8="", NA(), [1]Period_3!R8)</f>
        <v>2611.9235199999998</v>
      </c>
      <c r="M10" s="15">
        <f>IF([1]Period_3!S8="", NA(), [1]Period_3!S8)</f>
        <v>4656</v>
      </c>
      <c r="N10" s="15">
        <f>IF([1]Period_3!T8="", NA(), [1]Period_3!T8)</f>
        <v>74</v>
      </c>
      <c r="O10" s="21">
        <f>IF([1]Period_3!V8="", NA(), [1]Period_3!V8)</f>
        <v>2601</v>
      </c>
      <c r="W10" s="22"/>
      <c r="AC10"/>
      <c r="AD10" s="17"/>
    </row>
    <row r="11" spans="2:31" ht="15" x14ac:dyDescent="0.25">
      <c r="C11" s="2" t="str">
        <f>"Table 2 - Summary statistics of daily MOS quantities 
(1 "&amp;[1]DataSheet!E3&amp;" to "&amp;[1]Inputs!Q7&amp;" "&amp;[1]DataSheet!E3&amp;" "&amp;[1]Inputs!N7&amp;")"</f>
        <v>Table 2 - Summary statistics of daily MOS quantities 
(1 August to 31 August 2016)</v>
      </c>
      <c r="D11" s="2"/>
      <c r="E11" s="2"/>
      <c r="F11" s="2"/>
      <c r="G11" s="2"/>
      <c r="H11" s="2"/>
      <c r="I11" s="1">
        <f>IF(ISBLANK([1]Period_3!O9)=TRUE,"",[1]Period_3!O9)</f>
        <v>7</v>
      </c>
      <c r="J11" s="20">
        <v>1</v>
      </c>
      <c r="K11" s="14">
        <f>IF([1]Period_3!Q9="", NA(), [1]Period_3!Q9)</f>
        <v>7395</v>
      </c>
      <c r="L11" s="15">
        <f>IF([1]Period_3!R9="", NA(), [1]Period_3!R9)</f>
        <v>2385.9998399999999</v>
      </c>
      <c r="M11" s="15">
        <f>IF([1]Period_3!S9="", NA(), [1]Period_3!S9)</f>
        <v>4404</v>
      </c>
      <c r="N11" s="15">
        <f>IF([1]Period_3!T9="", NA(), [1]Period_3!T9)</f>
        <v>64</v>
      </c>
      <c r="O11" s="21">
        <f>IF([1]Period_3!V9="", NA(), [1]Period_3!V9)</f>
        <v>2386</v>
      </c>
      <c r="W11" s="22"/>
      <c r="AC11"/>
      <c r="AD11" s="17"/>
    </row>
    <row r="12" spans="2:31" ht="15" x14ac:dyDescent="0.25">
      <c r="C12" s="2"/>
      <c r="D12" s="2"/>
      <c r="E12" s="2"/>
      <c r="F12" s="2"/>
      <c r="G12" s="2"/>
      <c r="H12" s="2"/>
      <c r="I12" s="1">
        <f>IF(ISBLANK([1]Period_3!O10)=TRUE,"",[1]Period_3!O10)</f>
        <v>8</v>
      </c>
      <c r="J12" s="20">
        <v>1</v>
      </c>
      <c r="K12" s="14">
        <f>IF([1]Period_3!Q10="", NA(), [1]Period_3!Q10)</f>
        <v>6764</v>
      </c>
      <c r="L12" s="15">
        <f>IF([1]Period_3!R10="", NA(), [1]Period_3!R10)</f>
        <v>2200.3671899999999</v>
      </c>
      <c r="M12" s="15">
        <f>IF([1]Period_3!S10="", NA(), [1]Period_3!S10)</f>
        <v>3948</v>
      </c>
      <c r="N12" s="15">
        <f>IF([1]Period_3!T10="", NA(), [1]Period_3!T10)</f>
        <v>37</v>
      </c>
      <c r="O12" s="21">
        <f>IF([1]Period_3!V10="", NA(), [1]Period_3!V10)</f>
        <v>2048</v>
      </c>
      <c r="W12" s="22"/>
      <c r="AC12"/>
      <c r="AD12" s="17"/>
    </row>
    <row r="13" spans="2:31" ht="15" x14ac:dyDescent="0.25">
      <c r="C13" s="23"/>
      <c r="D13" s="24" t="s">
        <v>8</v>
      </c>
      <c r="E13" s="25"/>
      <c r="F13" s="25"/>
      <c r="G13" s="25"/>
      <c r="H13" s="25"/>
      <c r="I13" s="1">
        <f>IF(ISBLANK([1]Period_3!O11)=TRUE,"",[1]Period_3!O11)</f>
        <v>9</v>
      </c>
      <c r="J13" s="20">
        <v>1</v>
      </c>
      <c r="K13" s="14">
        <f>IF([1]Period_3!Q11="", NA(), [1]Period_3!Q11)</f>
        <v>5866</v>
      </c>
      <c r="L13" s="15">
        <f>IF([1]Period_3!R11="", NA(), [1]Period_3!R11)</f>
        <v>2014.3047999999999</v>
      </c>
      <c r="M13" s="15">
        <f>IF([1]Period_3!S11="", NA(), [1]Period_3!S11)</f>
        <v>3721</v>
      </c>
      <c r="N13" s="15">
        <f>IF([1]Period_3!T11="", NA(), [1]Period_3!T11)</f>
        <v>32</v>
      </c>
      <c r="O13" s="21">
        <f>IF([1]Period_3!V11="", NA(), [1]Period_3!V11)</f>
        <v>1724</v>
      </c>
      <c r="W13" s="22"/>
      <c r="AC13"/>
      <c r="AD13" s="17"/>
    </row>
    <row r="14" spans="2:31" ht="12.75" customHeight="1" x14ac:dyDescent="0.25">
      <c r="C14" s="26"/>
      <c r="D14" s="27" t="s">
        <v>0</v>
      </c>
      <c r="E14" s="28" t="s">
        <v>1</v>
      </c>
      <c r="F14" s="28" t="s">
        <v>2</v>
      </c>
      <c r="G14" s="28" t="s">
        <v>3</v>
      </c>
      <c r="H14" s="29" t="s">
        <v>4</v>
      </c>
      <c r="I14" s="1">
        <f>IF(ISBLANK([1]Period_3!O12)=TRUE,"",[1]Period_3!O12)</f>
        <v>10</v>
      </c>
      <c r="J14" s="20">
        <v>1</v>
      </c>
      <c r="K14" s="14">
        <f>IF([1]Period_3!Q12="", NA(), [1]Period_3!Q12)</f>
        <v>3555</v>
      </c>
      <c r="L14" s="15">
        <f>IF([1]Period_3!R12="", NA(), [1]Period_3!R12)</f>
        <v>1984.89284</v>
      </c>
      <c r="M14" s="15">
        <f>IF([1]Period_3!S12="", NA(), [1]Period_3!S12)</f>
        <v>2832</v>
      </c>
      <c r="N14" s="15">
        <f>IF([1]Period_3!T12="", NA(), [1]Period_3!T12)</f>
        <v>28</v>
      </c>
      <c r="O14" s="21">
        <f>IF([1]Period_3!V12="", NA(), [1]Period_3!V12)</f>
        <v>1532</v>
      </c>
      <c r="W14" s="22"/>
      <c r="AC14"/>
      <c r="AD14" s="17"/>
    </row>
    <row r="15" spans="2:31" ht="12.75" customHeight="1" x14ac:dyDescent="0.25">
      <c r="C15" s="59" t="s">
        <v>9</v>
      </c>
      <c r="D15" s="60">
        <f>MAX([1]Period_3!Q3:Q33)</f>
        <v>20346</v>
      </c>
      <c r="E15" s="36">
        <f>MAX([1]Period_3!R3:R33)</f>
        <v>7610.0740599999999</v>
      </c>
      <c r="F15" s="36">
        <f>MAX([1]Period_3!S3:S33)</f>
        <v>17141</v>
      </c>
      <c r="G15" s="36">
        <f>MAX([1]Period_3!T3:T33)</f>
        <v>193</v>
      </c>
      <c r="H15" s="16">
        <f>MAX([1]Period_3!V3:V33)</f>
        <v>7953</v>
      </c>
      <c r="I15" s="1">
        <f>IF(ISBLANK([1]Period_3!O13)=TRUE,"",[1]Period_3!O13)</f>
        <v>11</v>
      </c>
      <c r="J15" s="20">
        <v>1</v>
      </c>
      <c r="K15" s="14">
        <f>IF([1]Period_3!Q13="", NA(), [1]Period_3!Q13)</f>
        <v>2397</v>
      </c>
      <c r="L15" s="15">
        <f>IF([1]Period_3!R13="", NA(), [1]Period_3!R13)</f>
        <v>1647.5767599999999</v>
      </c>
      <c r="M15" s="15">
        <f>IF([1]Period_3!S13="", NA(), [1]Period_3!S13)</f>
        <v>2042</v>
      </c>
      <c r="N15" s="15">
        <f>IF([1]Period_3!T13="", NA(), [1]Period_3!T13)</f>
        <v>25</v>
      </c>
      <c r="O15" s="21">
        <f>IF([1]Period_3!V13="", NA(), [1]Period_3!V13)</f>
        <v>1378</v>
      </c>
      <c r="W15" s="31"/>
      <c r="AC15"/>
      <c r="AD15" s="17"/>
    </row>
    <row r="16" spans="2:31" ht="15" x14ac:dyDescent="0.25">
      <c r="C16" s="61">
        <v>0.95</v>
      </c>
      <c r="D16" s="14">
        <f>PERCENTILE([1]Period_3!Q3:Q33, 0.95)</f>
        <v>13509.5</v>
      </c>
      <c r="E16" s="15">
        <f>PERCENTILE([1]Period_3!R3:R33, 0.95)</f>
        <v>4480.3973299999998</v>
      </c>
      <c r="F16" s="15">
        <f>PERCENTILE([1]Period_3!S3:S33, 0.95)</f>
        <v>9196.5</v>
      </c>
      <c r="G16" s="15">
        <f>PERCENTILE([1]Period_3!T3:T33, 0.95)</f>
        <v>118</v>
      </c>
      <c r="H16" s="21">
        <f>PERCENTILE([1]Period_3!V3:V33, 0.95)</f>
        <v>5065</v>
      </c>
      <c r="I16" s="1">
        <f>IF(ISBLANK([1]Period_3!O14)=TRUE,"",[1]Period_3!O14)</f>
        <v>12</v>
      </c>
      <c r="J16" s="20">
        <v>1</v>
      </c>
      <c r="K16" s="14">
        <f>IF([1]Period_3!Q14="", NA(), [1]Period_3!Q14)</f>
        <v>1656</v>
      </c>
      <c r="L16" s="15">
        <f>IF([1]Period_3!R14="", NA(), [1]Period_3!R14)</f>
        <v>1529.3646200000001</v>
      </c>
      <c r="M16" s="15">
        <f>IF([1]Period_3!S14="", NA(), [1]Period_3!S14)</f>
        <v>1674</v>
      </c>
      <c r="N16" s="15">
        <f>IF([1]Period_3!T14="", NA(), [1]Period_3!T14)</f>
        <v>19</v>
      </c>
      <c r="O16" s="21">
        <f>IF([1]Period_3!V14="", NA(), [1]Period_3!V14)</f>
        <v>1202</v>
      </c>
      <c r="W16" s="31"/>
      <c r="AC16"/>
      <c r="AD16" s="17"/>
    </row>
    <row r="17" spans="2:30" ht="15" x14ac:dyDescent="0.25">
      <c r="C17" s="62">
        <v>0.75</v>
      </c>
      <c r="D17" s="14">
        <f>PERCENTILE([1]Period_3!Q3:Q33, 0.75)</f>
        <v>6315</v>
      </c>
      <c r="E17" s="15">
        <f>PERCENTILE([1]Period_3!R3:R33, 0.75)</f>
        <v>2107.3359949999999</v>
      </c>
      <c r="F17" s="15">
        <f>PERCENTILE([1]Period_3!S3:S33, 0.75)</f>
        <v>3834.5</v>
      </c>
      <c r="G17" s="15">
        <f>PERCENTILE([1]Period_3!T3:T33, 0.75)</f>
        <v>34.5</v>
      </c>
      <c r="H17" s="21">
        <f>PERCENTILE([1]Period_3!V3:V33, 0.75)</f>
        <v>1886</v>
      </c>
      <c r="I17" s="1">
        <f>IF(ISBLANK([1]Period_3!O15)=TRUE,"",[1]Period_3!O15)</f>
        <v>13</v>
      </c>
      <c r="J17" s="20">
        <v>1</v>
      </c>
      <c r="K17" s="14">
        <f>IF([1]Period_3!Q15="", NA(), [1]Period_3!Q15)</f>
        <v>1219</v>
      </c>
      <c r="L17" s="15">
        <f>IF([1]Period_3!R15="", NA(), [1]Period_3!R15)</f>
        <v>1275.8373300000001</v>
      </c>
      <c r="M17" s="15">
        <f>IF([1]Period_3!S15="", NA(), [1]Period_3!S15)</f>
        <v>1292</v>
      </c>
      <c r="N17" s="15">
        <f>IF([1]Period_3!T15="", NA(), [1]Period_3!T15)</f>
        <v>10</v>
      </c>
      <c r="O17" s="21">
        <f>IF([1]Period_3!V15="", NA(), [1]Period_3!V15)</f>
        <v>898</v>
      </c>
      <c r="W17" s="22"/>
      <c r="AC17"/>
      <c r="AD17" s="17"/>
    </row>
    <row r="18" spans="2:30" ht="15" x14ac:dyDescent="0.25">
      <c r="C18" s="62">
        <v>0.5</v>
      </c>
      <c r="D18" s="14">
        <f>PERCENTILE([1]Period_3!Q3:Q33, 0.5)</f>
        <v>-774</v>
      </c>
      <c r="E18" s="15">
        <f>PERCENTILE([1]Period_3!R3:R33, 0.5)</f>
        <v>490.57607000000002</v>
      </c>
      <c r="F18" s="15">
        <f>PERCENTILE([1]Period_3!S3:S33, 0.5)</f>
        <v>382</v>
      </c>
      <c r="G18" s="15">
        <f>PERCENTILE([1]Period_3!T3:T33, 0.5)</f>
        <v>1</v>
      </c>
      <c r="H18" s="21">
        <f>PERCENTILE([1]Period_3!V3:V33, 0.5)</f>
        <v>148</v>
      </c>
      <c r="I18" s="1">
        <f>IF(ISBLANK([1]Period_3!O16)=TRUE,"",[1]Period_3!O16)</f>
        <v>14</v>
      </c>
      <c r="J18" s="20">
        <v>1</v>
      </c>
      <c r="K18" s="14">
        <f>IF([1]Period_3!Q16="", NA(), [1]Period_3!Q16)</f>
        <v>449</v>
      </c>
      <c r="L18" s="15">
        <f>IF([1]Period_3!R16="", NA(), [1]Period_3!R16)</f>
        <v>1020.8905</v>
      </c>
      <c r="M18" s="15">
        <f>IF([1]Period_3!S16="", NA(), [1]Period_3!S16)</f>
        <v>954</v>
      </c>
      <c r="N18" s="15">
        <f>IF([1]Period_3!T16="", NA(), [1]Period_3!T16)</f>
        <v>7</v>
      </c>
      <c r="O18" s="21">
        <f>IF([1]Period_3!V16="", NA(), [1]Period_3!V16)</f>
        <v>540</v>
      </c>
      <c r="W18" s="22"/>
      <c r="AC18"/>
      <c r="AD18" s="17"/>
    </row>
    <row r="19" spans="2:30" ht="15" x14ac:dyDescent="0.25">
      <c r="C19" s="62">
        <v>0.25</v>
      </c>
      <c r="D19" s="14">
        <f>PERCENTILE([1]Period_3!Q3:Q33, 0.25)</f>
        <v>-7498</v>
      </c>
      <c r="E19" s="15">
        <f>PERCENTILE([1]Period_3!R3:R33, 0.25)</f>
        <v>-386.031115</v>
      </c>
      <c r="F19" s="15">
        <f>PERCENTILE([1]Period_3!S3:S33, 0.25)</f>
        <v>-2073</v>
      </c>
      <c r="G19" s="15">
        <f>PERCENTILE([1]Period_3!T3:T33, 0.25)</f>
        <v>-857</v>
      </c>
      <c r="H19" s="21">
        <f>PERCENTILE([1]Period_3!V3:V33, 0.25)</f>
        <v>-1514</v>
      </c>
      <c r="I19" s="1">
        <f>IF(ISBLANK([1]Period_3!O17)=TRUE,"",[1]Period_3!O17)</f>
        <v>15</v>
      </c>
      <c r="J19" s="20">
        <v>1</v>
      </c>
      <c r="K19" s="14">
        <f>IF([1]Period_3!Q17="", NA(), [1]Period_3!Q17)</f>
        <v>-299</v>
      </c>
      <c r="L19" s="15">
        <f>IF([1]Period_3!R17="", NA(), [1]Period_3!R17)</f>
        <v>909.20714999999996</v>
      </c>
      <c r="M19" s="15">
        <f>IF([1]Period_3!S17="", NA(), [1]Period_3!S17)</f>
        <v>561</v>
      </c>
      <c r="N19" s="15">
        <f>IF([1]Period_3!T17="", NA(), [1]Period_3!T17)</f>
        <v>4</v>
      </c>
      <c r="O19" s="21">
        <f>IF([1]Period_3!V17="", NA(), [1]Period_3!V17)</f>
        <v>393</v>
      </c>
      <c r="P19" s="23"/>
      <c r="W19" s="22"/>
      <c r="AC19"/>
      <c r="AD19" s="17"/>
    </row>
    <row r="20" spans="2:30" ht="15" x14ac:dyDescent="0.25">
      <c r="C20" s="61">
        <v>0.05</v>
      </c>
      <c r="D20" s="14">
        <f>PERCENTILE([1]Period_3!Q3:Q33, 0.05)</f>
        <v>-16572.5</v>
      </c>
      <c r="E20" s="15">
        <f>PERCENTILE([1]Period_3!R3:R33, 0.05)</f>
        <v>-2084.6792799999998</v>
      </c>
      <c r="F20" s="15">
        <f>PERCENTILE([1]Period_3!S3:S33, 0.05)</f>
        <v>-5228</v>
      </c>
      <c r="G20" s="15">
        <f>PERCENTILE([1]Period_3!T3:T33, 0.05)</f>
        <v>-6008.5</v>
      </c>
      <c r="H20" s="21">
        <f>PERCENTILE([1]Period_3!V3:V33, 0.05)</f>
        <v>-3920.5</v>
      </c>
      <c r="I20" s="1">
        <f>IF(ISBLANK([1]Period_3!O18)=TRUE,"",[1]Period_3!O18)</f>
        <v>16</v>
      </c>
      <c r="J20" s="20">
        <v>1</v>
      </c>
      <c r="K20" s="14">
        <f>IF([1]Period_3!Q18="", NA(), [1]Period_3!Q18)</f>
        <v>-774</v>
      </c>
      <c r="L20" s="15">
        <f>IF([1]Period_3!R18="", NA(), [1]Period_3!R18)</f>
        <v>490.57607000000002</v>
      </c>
      <c r="M20" s="15">
        <f>IF([1]Period_3!S18="", NA(), [1]Period_3!S18)</f>
        <v>382</v>
      </c>
      <c r="N20" s="15">
        <f>IF([1]Period_3!T18="", NA(), [1]Period_3!T18)</f>
        <v>1</v>
      </c>
      <c r="O20" s="21">
        <f>IF([1]Period_3!V18="", NA(), [1]Period_3!V18)</f>
        <v>148</v>
      </c>
      <c r="P20" s="23"/>
      <c r="W20" s="22"/>
      <c r="AC20"/>
      <c r="AD20" s="17"/>
    </row>
    <row r="21" spans="2:30" ht="15" x14ac:dyDescent="0.25">
      <c r="C21" s="63" t="s">
        <v>10</v>
      </c>
      <c r="D21" s="53">
        <f>MIN([1]Period_3!Q3:Q33)</f>
        <v>-31707</v>
      </c>
      <c r="E21" s="38">
        <f>MIN([1]Period_3!R3:R33)</f>
        <v>-3899.1872699999999</v>
      </c>
      <c r="F21" s="38">
        <f>MIN([1]Period_3!S3:S33)</f>
        <v>-8877</v>
      </c>
      <c r="G21" s="38">
        <f>MIN([1]Period_3!T3:T33)</f>
        <v>-13425</v>
      </c>
      <c r="H21" s="39">
        <f>MIN([1]Period_3!V3:V33)</f>
        <v>-7384</v>
      </c>
      <c r="I21" s="1">
        <f>IF(ISBLANK([1]Period_3!O19)=TRUE,"",[1]Period_3!O19)</f>
        <v>17</v>
      </c>
      <c r="J21" s="20">
        <v>1</v>
      </c>
      <c r="K21" s="14">
        <f>IF([1]Period_3!Q19="", NA(), [1]Period_3!Q19)</f>
        <v>-1578</v>
      </c>
      <c r="L21" s="15">
        <f>IF([1]Period_3!R19="", NA(), [1]Period_3!R19)</f>
        <v>186.71779000000001</v>
      </c>
      <c r="M21" s="15">
        <f>IF([1]Period_3!S19="", NA(), [1]Period_3!S19)</f>
        <v>-265</v>
      </c>
      <c r="N21" s="15">
        <f>IF([1]Period_3!T19="", NA(), [1]Period_3!T19)</f>
        <v>0</v>
      </c>
      <c r="O21" s="21">
        <f>IF([1]Period_3!V19="", NA(), [1]Period_3!V19)</f>
        <v>-59</v>
      </c>
      <c r="P21" s="23"/>
      <c r="W21" s="22"/>
      <c r="AC21"/>
      <c r="AD21" s="17"/>
    </row>
    <row r="22" spans="2:30" ht="15" x14ac:dyDescent="0.25">
      <c r="C22" s="64" t="s">
        <v>11</v>
      </c>
      <c r="D22" s="60">
        <f>AVERAGE([1]Period_3!Q3:Q33)</f>
        <v>-1283.8064516129032</v>
      </c>
      <c r="E22" s="36">
        <f>AVERAGE([1]Period_3!R3:R33)</f>
        <v>903.72742806451686</v>
      </c>
      <c r="F22" s="36">
        <f>AVERAGE([1]Period_3!S3:S33)</f>
        <v>971.12903225806451</v>
      </c>
      <c r="G22" s="36">
        <f>AVERAGE([1]Period_3!T3:T33)</f>
        <v>-1184.3870967741937</v>
      </c>
      <c r="H22" s="16">
        <f>AVERAGE([1]Period_3!V3:V33)</f>
        <v>297.16129032258067</v>
      </c>
      <c r="I22" s="1">
        <f>IF(ISBLANK([1]Period_3!O20)=TRUE,"",[1]Period_3!O20)</f>
        <v>18</v>
      </c>
      <c r="J22" s="20">
        <v>1</v>
      </c>
      <c r="K22" s="14">
        <f>IF([1]Period_3!Q20="", NA(), [1]Period_3!Q20)</f>
        <v>-2734</v>
      </c>
      <c r="L22" s="15">
        <f>IF([1]Period_3!R20="", NA(), [1]Period_3!R20)</f>
        <v>-50.643999999999998</v>
      </c>
      <c r="M22" s="15">
        <f>IF([1]Period_3!S20="", NA(), [1]Period_3!S20)</f>
        <v>-614</v>
      </c>
      <c r="N22" s="15">
        <f>IF([1]Period_3!T20="", NA(), [1]Period_3!T20)</f>
        <v>-2</v>
      </c>
      <c r="O22" s="21">
        <f>IF([1]Period_3!V20="", NA(), [1]Period_3!V20)</f>
        <v>-325</v>
      </c>
      <c r="P22" s="23"/>
      <c r="W22" s="22"/>
      <c r="AC22"/>
      <c r="AD22" s="17"/>
    </row>
    <row r="23" spans="2:30" ht="15" x14ac:dyDescent="0.25">
      <c r="C23" s="64" t="s">
        <v>12</v>
      </c>
      <c r="D23" s="53">
        <f>STDEV([1]Period_3!Q3:Q33)</f>
        <v>10737.940952278685</v>
      </c>
      <c r="E23" s="38">
        <f>STDEV([1]Period_3!R3:R33)</f>
        <v>2279.232738316015</v>
      </c>
      <c r="F23" s="38">
        <f>STDEV([1]Period_3!S3:S33)</f>
        <v>5121.2171583321579</v>
      </c>
      <c r="G23" s="38">
        <f>STDEV([1]Period_3!T3:T33)</f>
        <v>2836.7426587246077</v>
      </c>
      <c r="H23" s="39">
        <f>STDEV([1]Period_3!V3:V33)</f>
        <v>3022.1055253666464</v>
      </c>
      <c r="I23" s="1">
        <f>IF(ISBLANK([1]Period_3!O21)=TRUE,"",[1]Period_3!O21)</f>
        <v>19</v>
      </c>
      <c r="J23" s="20">
        <v>1</v>
      </c>
      <c r="K23" s="14">
        <f>IF([1]Period_3!Q21="", NA(), [1]Period_3!Q21)</f>
        <v>-3666</v>
      </c>
      <c r="L23" s="15">
        <f>IF([1]Period_3!R21="", NA(), [1]Period_3!R21)</f>
        <v>-74.5</v>
      </c>
      <c r="M23" s="15">
        <f>IF([1]Period_3!S21="", NA(), [1]Period_3!S21)</f>
        <v>-694</v>
      </c>
      <c r="N23" s="15">
        <f>IF([1]Period_3!T21="", NA(), [1]Period_3!T21)</f>
        <v>-4</v>
      </c>
      <c r="O23" s="21">
        <f>IF([1]Period_3!V21="", NA(), [1]Period_3!V21)</f>
        <v>-418</v>
      </c>
      <c r="P23" s="23"/>
      <c r="Q23" s="40"/>
      <c r="R23" s="23"/>
      <c r="S23" s="23"/>
      <c r="T23" s="23"/>
      <c r="U23" s="23"/>
      <c r="W23" s="22"/>
      <c r="X23" s="41"/>
      <c r="Y23" s="41"/>
      <c r="Z23" s="41"/>
      <c r="AA23" s="42"/>
      <c r="AC23"/>
      <c r="AD23" s="17"/>
    </row>
    <row r="24" spans="2:30" ht="12.75" customHeight="1" x14ac:dyDescent="0.25">
      <c r="C24" s="65" t="s">
        <v>13</v>
      </c>
      <c r="D24" s="66">
        <v>0.45161290322580644</v>
      </c>
      <c r="E24" s="67">
        <v>0.54838709677419351</v>
      </c>
      <c r="F24" s="67">
        <v>0.5161290322580645</v>
      </c>
      <c r="G24" s="67">
        <v>0.54838709677419351</v>
      </c>
      <c r="H24" s="68">
        <v>0.5161290322580645</v>
      </c>
      <c r="I24" s="1">
        <f>IF(ISBLANK([1]Period_3!O22)=TRUE,"",[1]Period_3!O22)</f>
        <v>20</v>
      </c>
      <c r="J24" s="20">
        <v>1</v>
      </c>
      <c r="K24" s="14">
        <f>IF([1]Period_3!Q22="", NA(), [1]Period_3!Q22)</f>
        <v>-4378</v>
      </c>
      <c r="L24" s="15">
        <f>IF([1]Period_3!R22="", NA(), [1]Period_3!R22)</f>
        <v>-153.33766</v>
      </c>
      <c r="M24" s="15">
        <f>IF([1]Period_3!S22="", NA(), [1]Period_3!S22)</f>
        <v>-957</v>
      </c>
      <c r="N24" s="15">
        <f>IF([1]Period_3!T22="", NA(), [1]Period_3!T22)</f>
        <v>-9</v>
      </c>
      <c r="O24" s="21">
        <f>IF([1]Period_3!V22="", NA(), [1]Period_3!V22)</f>
        <v>-559</v>
      </c>
      <c r="P24" s="23"/>
      <c r="Q24" s="2" t="str">
        <f>"Figure 2 - Distribution of daily MOS quantities (1 "&amp;[1]DataSheet!E3&amp;" to "&amp;[1]Inputs!Q7&amp;" "&amp;[1]DataSheet!E3&amp;" "&amp;[1]Inputs!N7&amp;")"</f>
        <v>Figure 2 - Distribution of daily MOS quantities (1 August to 31 August 2016)</v>
      </c>
      <c r="R24" s="2"/>
      <c r="S24" s="2"/>
      <c r="T24" s="2"/>
      <c r="U24" s="2"/>
      <c r="V24" s="2"/>
      <c r="W24" s="2"/>
      <c r="X24" s="41"/>
      <c r="Y24" s="41"/>
      <c r="Z24" s="41"/>
      <c r="AA24" s="42"/>
      <c r="AC24"/>
      <c r="AD24" s="17"/>
    </row>
    <row r="25" spans="2:30" ht="15" customHeight="1" x14ac:dyDescent="0.25">
      <c r="C25" s="69" t="s">
        <v>14</v>
      </c>
      <c r="D25" s="70">
        <f>1-D24</f>
        <v>0.54838709677419351</v>
      </c>
      <c r="E25" s="71">
        <f t="shared" ref="E25:H25" si="0">1-E24</f>
        <v>0.45161290322580649</v>
      </c>
      <c r="F25" s="71">
        <f t="shared" si="0"/>
        <v>0.4838709677419355</v>
      </c>
      <c r="G25" s="71">
        <f t="shared" si="0"/>
        <v>0.45161290322580649</v>
      </c>
      <c r="H25" s="72">
        <f t="shared" si="0"/>
        <v>0.4838709677419355</v>
      </c>
      <c r="I25" s="1">
        <f>IF(ISBLANK([1]Period_3!O23)=TRUE,"",[1]Period_3!O23)</f>
        <v>21</v>
      </c>
      <c r="J25" s="20">
        <v>1</v>
      </c>
      <c r="K25" s="14">
        <f>IF([1]Period_3!Q23="", NA(), [1]Period_3!Q23)</f>
        <v>-5426</v>
      </c>
      <c r="L25" s="15">
        <f>IF([1]Period_3!R23="", NA(), [1]Period_3!R23)</f>
        <v>-180.59375</v>
      </c>
      <c r="M25" s="15">
        <f>IF([1]Period_3!S23="", NA(), [1]Period_3!S23)</f>
        <v>-1321</v>
      </c>
      <c r="N25" s="15">
        <f>IF([1]Period_3!T23="", NA(), [1]Period_3!T23)</f>
        <v>-83</v>
      </c>
      <c r="O25" s="21">
        <f>IF([1]Period_3!V23="", NA(), [1]Period_3!V23)</f>
        <v>-636</v>
      </c>
      <c r="P25" s="23"/>
      <c r="Q25" s="2"/>
      <c r="R25" s="2"/>
      <c r="S25" s="2"/>
      <c r="T25" s="2"/>
      <c r="U25" s="2"/>
      <c r="V25" s="2"/>
      <c r="W25" s="2"/>
      <c r="X25" s="41"/>
      <c r="Y25" s="41"/>
      <c r="Z25" s="41"/>
      <c r="AA25" s="42"/>
      <c r="AC25"/>
      <c r="AD25" s="17"/>
    </row>
    <row r="26" spans="2:30" ht="15" x14ac:dyDescent="0.25">
      <c r="I26" s="1">
        <f>IF(ISBLANK([1]Period_3!O24)=TRUE,"",[1]Period_3!O24)</f>
        <v>22</v>
      </c>
      <c r="J26" s="20">
        <v>1</v>
      </c>
      <c r="K26" s="14">
        <f>IF([1]Period_3!Q24="", NA(), [1]Period_3!Q24)</f>
        <v>-6454</v>
      </c>
      <c r="L26" s="15">
        <f>IF([1]Period_3!R24="", NA(), [1]Period_3!R24)</f>
        <v>-220.69749999999999</v>
      </c>
      <c r="M26" s="15">
        <f>IF([1]Period_3!S24="", NA(), [1]Period_3!S24)</f>
        <v>-1580</v>
      </c>
      <c r="N26" s="15">
        <f>IF([1]Period_3!T24="", NA(), [1]Period_3!T24)</f>
        <v>-347</v>
      </c>
      <c r="O26" s="21">
        <f>IF([1]Period_3!V24="", NA(), [1]Period_3!V24)</f>
        <v>-898</v>
      </c>
      <c r="P26" s="23"/>
      <c r="Q26" s="23"/>
      <c r="R26" s="23"/>
      <c r="S26" s="23"/>
      <c r="T26" s="23"/>
      <c r="U26" s="23"/>
      <c r="V26" s="22"/>
      <c r="W26" s="22"/>
      <c r="X26" s="41"/>
      <c r="Y26" s="41"/>
      <c r="Z26" s="41"/>
      <c r="AA26" s="42"/>
      <c r="AC26"/>
      <c r="AD26" s="17"/>
    </row>
    <row r="27" spans="2:30" ht="15" x14ac:dyDescent="0.25">
      <c r="C27" s="49"/>
      <c r="D27" s="49"/>
      <c r="E27" s="49"/>
      <c r="F27" s="49"/>
      <c r="G27" s="49"/>
      <c r="H27" s="49"/>
      <c r="I27" s="1">
        <f>IF(ISBLANK([1]Period_3!O25)=TRUE,"",[1]Period_3!O25)</f>
        <v>23</v>
      </c>
      <c r="J27" s="20">
        <v>1</v>
      </c>
      <c r="K27" s="14">
        <f>IF([1]Period_3!Q25="", NA(), [1]Period_3!Q25)</f>
        <v>-7040</v>
      </c>
      <c r="L27" s="15">
        <f>IF([1]Period_3!R25="", NA(), [1]Period_3!R25)</f>
        <v>-332.06200000000001</v>
      </c>
      <c r="M27" s="15">
        <f>IF([1]Period_3!S25="", NA(), [1]Period_3!S25)</f>
        <v>-1972</v>
      </c>
      <c r="N27" s="15">
        <f>IF([1]Period_3!T25="", NA(), [1]Period_3!T25)</f>
        <v>-691</v>
      </c>
      <c r="O27" s="21">
        <f>IF([1]Period_3!V25="", NA(), [1]Period_3!V25)</f>
        <v>-1405</v>
      </c>
      <c r="P27" s="23"/>
      <c r="Q27" s="23"/>
      <c r="R27" s="23"/>
      <c r="S27" s="23"/>
      <c r="T27" s="23"/>
      <c r="U27" s="23"/>
      <c r="V27" s="22"/>
      <c r="W27" s="22"/>
      <c r="X27" s="41"/>
      <c r="Y27" s="41"/>
      <c r="Z27" s="41"/>
      <c r="AA27" s="42"/>
      <c r="AC27"/>
      <c r="AD27" s="17"/>
    </row>
    <row r="28" spans="2:30" ht="15" x14ac:dyDescent="0.25">
      <c r="C28" s="49"/>
      <c r="D28" s="49"/>
      <c r="E28" s="49"/>
      <c r="F28" s="49"/>
      <c r="G28" s="49"/>
      <c r="H28" s="49"/>
      <c r="I28" s="1">
        <f>IF(ISBLANK([1]Period_3!O26)=TRUE,"",[1]Period_3!O26)</f>
        <v>24</v>
      </c>
      <c r="J28" s="20">
        <v>1</v>
      </c>
      <c r="K28" s="14">
        <f>IF([1]Period_3!Q26="", NA(), [1]Period_3!Q26)</f>
        <v>-7956</v>
      </c>
      <c r="L28" s="15">
        <f>IF([1]Period_3!R26="", NA(), [1]Period_3!R26)</f>
        <v>-440.00022999999999</v>
      </c>
      <c r="M28" s="15">
        <f>IF([1]Period_3!S26="", NA(), [1]Period_3!S26)</f>
        <v>-2174</v>
      </c>
      <c r="N28" s="15">
        <f>IF([1]Period_3!T26="", NA(), [1]Period_3!T26)</f>
        <v>-1023</v>
      </c>
      <c r="O28" s="21">
        <f>IF([1]Period_3!V26="", NA(), [1]Period_3!V26)</f>
        <v>-1623</v>
      </c>
      <c r="P28" s="23"/>
      <c r="X28" s="41"/>
      <c r="Y28" s="41"/>
      <c r="Z28" s="41"/>
      <c r="AA28" s="42"/>
      <c r="AC28"/>
      <c r="AD28" s="17"/>
    </row>
    <row r="29" spans="2:30" ht="15" x14ac:dyDescent="0.25">
      <c r="I29" s="1">
        <f>IF(ISBLANK([1]Period_3!O27)=TRUE,"",[1]Period_3!O27)</f>
        <v>25</v>
      </c>
      <c r="J29" s="20">
        <v>1</v>
      </c>
      <c r="K29" s="14">
        <f>IF([1]Period_3!Q27="", NA(), [1]Period_3!Q27)</f>
        <v>-8395</v>
      </c>
      <c r="L29" s="15">
        <f>IF([1]Period_3!R27="", NA(), [1]Period_3!R27)</f>
        <v>-574.03905999999995</v>
      </c>
      <c r="M29" s="15">
        <f>IF([1]Period_3!S27="", NA(), [1]Period_3!S27)</f>
        <v>-2974</v>
      </c>
      <c r="N29" s="15">
        <f>IF([1]Period_3!T27="", NA(), [1]Period_3!T27)</f>
        <v>-1439</v>
      </c>
      <c r="O29" s="21">
        <f>IF([1]Period_3!V27="", NA(), [1]Period_3!V27)</f>
        <v>-1805</v>
      </c>
      <c r="P29" s="23"/>
      <c r="Q29" s="23"/>
      <c r="R29" s="23"/>
      <c r="S29" s="23"/>
      <c r="T29" s="23"/>
      <c r="U29" s="23"/>
      <c r="V29" s="22"/>
      <c r="W29" s="22"/>
      <c r="X29" s="41"/>
      <c r="Y29" s="41"/>
      <c r="Z29" s="41"/>
      <c r="AA29" s="42"/>
      <c r="AC29"/>
      <c r="AD29" s="17"/>
    </row>
    <row r="30" spans="2:30" ht="15" x14ac:dyDescent="0.25">
      <c r="B30" s="50"/>
      <c r="I30" s="1">
        <f>IF(ISBLANK([1]Period_3!O28)=TRUE,"",[1]Period_3!O28)</f>
        <v>26</v>
      </c>
      <c r="J30" s="20">
        <v>1</v>
      </c>
      <c r="K30" s="14">
        <f>IF([1]Period_3!Q28="", NA(), [1]Period_3!Q28)</f>
        <v>-9614</v>
      </c>
      <c r="L30" s="15">
        <f>IF([1]Period_3!R28="", NA(), [1]Period_3!R28)</f>
        <v>-714.25</v>
      </c>
      <c r="M30" s="15">
        <f>IF([1]Period_3!S28="", NA(), [1]Period_3!S28)</f>
        <v>-3284</v>
      </c>
      <c r="N30" s="15">
        <f>IF([1]Period_3!T28="", NA(), [1]Period_3!T28)</f>
        <v>-1713</v>
      </c>
      <c r="O30" s="21">
        <f>IF([1]Period_3!V28="", NA(), [1]Period_3!V28)</f>
        <v>-2139</v>
      </c>
      <c r="P30" s="23"/>
      <c r="Q30" s="23"/>
      <c r="R30" s="23"/>
      <c r="S30" s="23"/>
      <c r="T30" s="23"/>
      <c r="U30" s="23"/>
      <c r="V30" s="22"/>
      <c r="W30" s="22"/>
      <c r="X30" s="41"/>
      <c r="Y30" s="41"/>
      <c r="Z30" s="41"/>
      <c r="AA30" s="42"/>
      <c r="AC30"/>
      <c r="AD30" s="17"/>
    </row>
    <row r="31" spans="2:30" ht="15" x14ac:dyDescent="0.25">
      <c r="B31" s="50"/>
      <c r="I31" s="1">
        <f>IF(ISBLANK([1]Period_3!O29)=TRUE,"",[1]Period_3!O29)</f>
        <v>27</v>
      </c>
      <c r="J31" s="20">
        <v>1</v>
      </c>
      <c r="K31" s="15">
        <f>IF([1]Period_3!Q29="", NA(), [1]Period_3!Q29)</f>
        <v>-10974</v>
      </c>
      <c r="L31" s="15">
        <f>IF([1]Period_3!R29="", NA(), [1]Period_3!R29)</f>
        <v>-1005.5702</v>
      </c>
      <c r="M31" s="15">
        <f>IF([1]Period_3!S29="", NA(), [1]Period_3!S29)</f>
        <v>-3657</v>
      </c>
      <c r="N31" s="15">
        <f>IF([1]Period_3!T29="", NA(), [1]Period_3!T29)</f>
        <v>-2590</v>
      </c>
      <c r="O31" s="21">
        <f>IF([1]Period_3!V29="", NA(), [1]Period_3!V29)</f>
        <v>-2406</v>
      </c>
      <c r="P31" s="23"/>
      <c r="Q31" s="23"/>
      <c r="R31" s="23"/>
      <c r="S31" s="23"/>
      <c r="T31" s="23"/>
      <c r="U31" s="23"/>
      <c r="V31" s="22"/>
      <c r="W31" s="22"/>
      <c r="X31" s="41"/>
      <c r="Y31" s="41"/>
      <c r="Z31" s="41"/>
      <c r="AA31" s="42"/>
      <c r="AC31"/>
      <c r="AD31" s="17"/>
    </row>
    <row r="32" spans="2:30" ht="15" x14ac:dyDescent="0.25">
      <c r="B32" s="50"/>
      <c r="I32" s="1">
        <f>IF(ISBLANK([1]Period_3!O30)=TRUE,"",[1]Period_3!O30)</f>
        <v>28</v>
      </c>
      <c r="J32" s="20">
        <v>1</v>
      </c>
      <c r="K32" s="15">
        <f>IF([1]Period_3!Q30="", NA(), [1]Period_3!Q30)</f>
        <v>-13279</v>
      </c>
      <c r="L32" s="15">
        <f>IF([1]Period_3!R30="", NA(), [1]Period_3!R30)</f>
        <v>-1406.3147100000001</v>
      </c>
      <c r="M32" s="15">
        <f>IF([1]Period_3!S30="", NA(), [1]Period_3!S30)</f>
        <v>-4095</v>
      </c>
      <c r="N32" s="15">
        <f>IF([1]Period_3!T30="", NA(), [1]Period_3!T30)</f>
        <v>-4283</v>
      </c>
      <c r="O32" s="21">
        <f>IF([1]Period_3!V30="", NA(), [1]Period_3!V30)</f>
        <v>-2786</v>
      </c>
      <c r="P32" s="23"/>
      <c r="Q32" s="23"/>
      <c r="R32" s="23"/>
      <c r="S32" s="23"/>
      <c r="T32" s="23"/>
      <c r="U32" s="23"/>
      <c r="V32" s="22"/>
      <c r="W32" s="22"/>
      <c r="X32" s="41"/>
      <c r="Y32" s="41"/>
      <c r="Z32" s="41"/>
      <c r="AA32" s="42"/>
      <c r="AC32"/>
      <c r="AD32" s="17"/>
    </row>
    <row r="33" spans="2:30" ht="15" x14ac:dyDescent="0.25">
      <c r="B33" s="50"/>
      <c r="I33" s="1">
        <f>IF(ISBLANK([1]Period_3!O31)=TRUE,"",[1]Period_3!O31)</f>
        <v>29</v>
      </c>
      <c r="J33" s="20">
        <v>1</v>
      </c>
      <c r="K33" s="15">
        <f>IF([1]Period_3!Q31="", NA(), [1]Period_3!Q31)</f>
        <v>-14894</v>
      </c>
      <c r="L33" s="15">
        <f>IF([1]Period_3!R31="", NA(), [1]Period_3!R31)</f>
        <v>-1880.00784</v>
      </c>
      <c r="M33" s="15">
        <f>IF([1]Period_3!S31="", NA(), [1]Period_3!S31)</f>
        <v>-4740</v>
      </c>
      <c r="N33" s="15">
        <f>IF([1]Period_3!T31="", NA(), [1]Period_3!T31)</f>
        <v>-5434</v>
      </c>
      <c r="O33" s="21">
        <f>IF([1]Period_3!V31="", NA(), [1]Period_3!V31)</f>
        <v>-3580</v>
      </c>
      <c r="P33" s="23"/>
      <c r="Q33" s="23"/>
      <c r="R33" s="23"/>
      <c r="S33" s="23"/>
      <c r="T33" s="23"/>
      <c r="U33" s="23"/>
      <c r="V33" s="22"/>
      <c r="W33" s="22"/>
      <c r="X33" s="41"/>
      <c r="Y33" s="41"/>
      <c r="Z33" s="41"/>
      <c r="AA33" s="42"/>
      <c r="AC33"/>
      <c r="AD33" s="17"/>
    </row>
    <row r="34" spans="2:30" ht="15" x14ac:dyDescent="0.25">
      <c r="B34" s="50"/>
      <c r="I34" s="1">
        <f>IF(ISBLANK([1]Period_3!O32)=TRUE,"",[1]Period_3!O32)</f>
        <v>30</v>
      </c>
      <c r="J34" s="20">
        <v>1</v>
      </c>
      <c r="K34" s="15">
        <f>IF([1]Period_3!Q32="", NA(), [1]Period_3!Q32)</f>
        <v>-18251</v>
      </c>
      <c r="L34" s="15">
        <f>IF([1]Period_3!R32="", NA(), [1]Period_3!R32)</f>
        <v>-2289.3507199999999</v>
      </c>
      <c r="M34" s="15">
        <f>IF([1]Period_3!S32="", NA(), [1]Period_3!S32)</f>
        <v>-5716</v>
      </c>
      <c r="N34" s="15">
        <f>IF([1]Period_3!T32="", NA(), [1]Period_3!T32)</f>
        <v>-6583</v>
      </c>
      <c r="O34" s="21">
        <f>IF([1]Period_3!V32="", NA(), [1]Period_3!V32)</f>
        <v>-4261</v>
      </c>
      <c r="P34" s="23"/>
      <c r="Q34" s="23"/>
      <c r="R34" s="23"/>
      <c r="S34" s="23"/>
      <c r="T34" s="23"/>
      <c r="U34" s="23"/>
      <c r="V34" s="22"/>
      <c r="W34" s="22"/>
      <c r="X34" s="41"/>
      <c r="Y34" s="41"/>
      <c r="Z34" s="41"/>
      <c r="AA34" s="42"/>
      <c r="AC34"/>
      <c r="AD34" s="17"/>
    </row>
    <row r="35" spans="2:30" ht="15" x14ac:dyDescent="0.25">
      <c r="B35" s="50"/>
      <c r="I35" s="1">
        <f>IF(ISBLANK([1]Period_3!O33)=TRUE,"",[1]Period_3!O33)</f>
        <v>31</v>
      </c>
      <c r="J35" s="73">
        <v>1</v>
      </c>
      <c r="K35" s="38">
        <f>IF([1]Period_3!Q33="", NA(), [1]Period_3!Q33)</f>
        <v>-31707</v>
      </c>
      <c r="L35" s="38">
        <f>IF([1]Period_3!R33="", NA(), [1]Period_3!R33)</f>
        <v>-3899.1872699999999</v>
      </c>
      <c r="M35" s="38">
        <f>IF([1]Period_3!S33="", NA(), [1]Period_3!S33)</f>
        <v>-8877</v>
      </c>
      <c r="N35" s="38">
        <f>IF([1]Period_3!T33="", NA(), [1]Period_3!T33)</f>
        <v>-13425</v>
      </c>
      <c r="O35" s="39">
        <f>IF([1]Period_3!V33="", NA(), [1]Period_3!V33)</f>
        <v>-7384</v>
      </c>
      <c r="P35" s="23"/>
      <c r="Q35" s="23"/>
      <c r="R35" s="23"/>
      <c r="S35" s="23"/>
      <c r="T35" s="23"/>
      <c r="U35" s="23"/>
      <c r="V35" s="22"/>
      <c r="W35" s="22"/>
      <c r="X35" s="41"/>
      <c r="Y35" s="41"/>
      <c r="Z35" s="41"/>
      <c r="AA35" s="42"/>
      <c r="AC35"/>
      <c r="AD35" s="17"/>
    </row>
    <row r="36" spans="2:30" ht="15" x14ac:dyDescent="0.25">
      <c r="B36" s="50"/>
      <c r="I36" s="54"/>
      <c r="P36" s="54"/>
      <c r="Q36" s="54"/>
      <c r="R36" s="54"/>
      <c r="S36" s="54"/>
      <c r="T36" s="54"/>
      <c r="U36" s="54"/>
      <c r="V36" s="22"/>
      <c r="W36" s="22"/>
      <c r="X36" s="41"/>
      <c r="Y36" s="41"/>
      <c r="Z36" s="41"/>
      <c r="AA36" s="42"/>
      <c r="AC36"/>
      <c r="AD36" s="17"/>
    </row>
    <row r="37" spans="2:30" ht="15" x14ac:dyDescent="0.25">
      <c r="B37" s="50"/>
      <c r="I37" s="54"/>
      <c r="P37" s="54"/>
      <c r="Q37" s="54"/>
      <c r="R37" s="54"/>
      <c r="S37" s="54"/>
      <c r="T37" s="54"/>
      <c r="U37" s="54"/>
      <c r="V37" s="22"/>
      <c r="W37" s="22"/>
      <c r="X37" s="41"/>
      <c r="Y37" s="41"/>
      <c r="Z37" s="41"/>
      <c r="AA37" s="42"/>
      <c r="AC37"/>
      <c r="AD37" s="17"/>
    </row>
    <row r="38" spans="2:30" ht="15" x14ac:dyDescent="0.25">
      <c r="B38" s="50"/>
      <c r="I38" s="22"/>
      <c r="P38" s="22"/>
      <c r="Q38" s="22"/>
      <c r="R38" s="22"/>
      <c r="S38" s="22"/>
      <c r="T38" s="22"/>
      <c r="U38" s="22"/>
      <c r="V38" s="22"/>
      <c r="W38" s="22"/>
      <c r="X38" s="41"/>
      <c r="Y38" s="41"/>
      <c r="Z38" s="41"/>
      <c r="AA38" s="42"/>
      <c r="AC38"/>
      <c r="AD38" s="17"/>
    </row>
    <row r="39" spans="2:30" ht="15" x14ac:dyDescent="0.25">
      <c r="B39" s="50"/>
      <c r="I39" s="55"/>
      <c r="P39" s="55"/>
      <c r="Q39" s="55"/>
      <c r="R39" s="55"/>
      <c r="S39" s="55"/>
      <c r="T39" s="55"/>
      <c r="U39" s="55"/>
      <c r="V39" s="22"/>
      <c r="W39" s="22"/>
      <c r="X39" s="41"/>
      <c r="Y39" s="41"/>
      <c r="Z39" s="41"/>
      <c r="AA39" s="42"/>
      <c r="AC39"/>
      <c r="AD39" s="17"/>
    </row>
    <row r="40" spans="2:30" ht="15" x14ac:dyDescent="0.25">
      <c r="B40" s="50"/>
      <c r="I40" s="56"/>
      <c r="P40" s="56"/>
      <c r="Q40" s="56"/>
      <c r="R40" s="56"/>
      <c r="S40" s="56"/>
      <c r="T40" s="56"/>
      <c r="U40" s="56"/>
      <c r="V40" s="22"/>
      <c r="W40" s="22"/>
      <c r="X40" s="41"/>
      <c r="Y40" s="41"/>
      <c r="Z40" s="41"/>
      <c r="AA40" s="42"/>
      <c r="AC40"/>
      <c r="AD40" s="17"/>
    </row>
    <row r="41" spans="2:30" ht="15" x14ac:dyDescent="0.25">
      <c r="B41" s="50"/>
      <c r="I41" s="56"/>
      <c r="P41" s="56"/>
      <c r="Q41" s="56"/>
      <c r="R41" s="56"/>
      <c r="S41" s="56"/>
      <c r="T41" s="56"/>
      <c r="U41" s="56"/>
      <c r="V41" s="22"/>
      <c r="W41" s="22"/>
      <c r="X41" s="41"/>
      <c r="Y41" s="41"/>
      <c r="Z41" s="41"/>
      <c r="AA41" s="42"/>
      <c r="AC41"/>
      <c r="AD41" s="17"/>
    </row>
    <row r="42" spans="2:30" ht="15" x14ac:dyDescent="0.25">
      <c r="B42" s="50"/>
      <c r="I42" s="56"/>
      <c r="P42" s="56"/>
      <c r="Q42" s="56"/>
      <c r="R42" s="56"/>
      <c r="S42" s="56"/>
      <c r="T42" s="56"/>
      <c r="U42" s="56"/>
      <c r="V42" s="22"/>
      <c r="W42" s="22"/>
      <c r="X42" s="41"/>
      <c r="Y42" s="41"/>
      <c r="Z42" s="41"/>
      <c r="AA42" s="42"/>
      <c r="AC42"/>
      <c r="AD42" s="17"/>
    </row>
    <row r="43" spans="2:30" ht="15" x14ac:dyDescent="0.25">
      <c r="I43" s="56"/>
      <c r="P43" s="56"/>
      <c r="Q43" s="56"/>
      <c r="R43" s="56"/>
      <c r="S43" s="56"/>
      <c r="T43" s="56"/>
      <c r="U43" s="56"/>
      <c r="V43" s="22"/>
      <c r="W43" s="22"/>
      <c r="X43" s="41"/>
      <c r="Y43" s="41"/>
      <c r="Z43" s="41"/>
      <c r="AA43" s="42"/>
      <c r="AC43"/>
      <c r="AD43" s="17"/>
    </row>
    <row r="44" spans="2:30" ht="15" x14ac:dyDescent="0.25">
      <c r="I44" s="56"/>
      <c r="P44" s="56"/>
      <c r="Q44" s="56"/>
      <c r="R44" s="56"/>
      <c r="S44" s="56"/>
      <c r="T44" s="56"/>
      <c r="U44" s="56"/>
      <c r="V44" s="22"/>
      <c r="W44" s="22"/>
      <c r="X44" s="41"/>
      <c r="Y44" s="41"/>
      <c r="Z44" s="41"/>
      <c r="AA44" s="42"/>
      <c r="AC44"/>
      <c r="AD44" s="17"/>
    </row>
    <row r="45" spans="2:30" ht="15" x14ac:dyDescent="0.25">
      <c r="I45" s="56"/>
      <c r="P45" s="56"/>
      <c r="Q45" s="56"/>
      <c r="R45" s="56"/>
      <c r="S45" s="56"/>
      <c r="T45" s="56"/>
      <c r="U45" s="56"/>
      <c r="V45" s="22"/>
      <c r="W45" s="22"/>
      <c r="X45" s="41"/>
      <c r="Y45" s="41"/>
      <c r="Z45" s="41"/>
      <c r="AA45" s="42"/>
      <c r="AC45"/>
      <c r="AD45" s="17"/>
    </row>
    <row r="46" spans="2:30" ht="15" x14ac:dyDescent="0.25">
      <c r="I46" s="56"/>
      <c r="P46" s="56"/>
      <c r="Q46" s="56"/>
      <c r="R46" s="56"/>
      <c r="S46" s="56"/>
      <c r="T46" s="56"/>
      <c r="U46" s="56"/>
      <c r="V46" s="22"/>
      <c r="W46" s="22"/>
      <c r="X46" s="41"/>
      <c r="Y46" s="41"/>
      <c r="Z46" s="41"/>
      <c r="AA46" s="42"/>
      <c r="AC46"/>
      <c r="AD46" s="17"/>
    </row>
    <row r="47" spans="2:30" ht="15" x14ac:dyDescent="0.25">
      <c r="I47" s="56"/>
      <c r="P47" s="56"/>
      <c r="Q47" s="56"/>
      <c r="R47" s="56"/>
      <c r="S47" s="56"/>
      <c r="T47" s="56"/>
      <c r="U47" s="56"/>
      <c r="V47" s="22"/>
      <c r="W47" s="22"/>
      <c r="X47" s="41"/>
      <c r="Y47" s="41"/>
      <c r="Z47" s="41"/>
      <c r="AA47" s="42"/>
      <c r="AC47"/>
      <c r="AD47" s="17"/>
    </row>
    <row r="48" spans="2:30" ht="15" x14ac:dyDescent="0.25">
      <c r="I48" s="56"/>
      <c r="P48" s="56"/>
      <c r="Q48" s="56"/>
      <c r="R48" s="56"/>
      <c r="S48" s="56"/>
      <c r="T48" s="56"/>
      <c r="U48" s="56"/>
      <c r="V48" s="22"/>
      <c r="W48" s="22"/>
      <c r="X48" s="41"/>
      <c r="Y48" s="41"/>
      <c r="Z48" s="41"/>
      <c r="AA48" s="42"/>
      <c r="AC48"/>
      <c r="AD48" s="17"/>
    </row>
    <row r="49" spans="9:30" ht="15" x14ac:dyDescent="0.25">
      <c r="I49" s="56"/>
      <c r="P49" s="56"/>
      <c r="Q49" s="56"/>
      <c r="R49" s="56"/>
      <c r="S49" s="56"/>
      <c r="T49" s="56"/>
      <c r="U49" s="56"/>
      <c r="V49" s="22"/>
      <c r="W49" s="22"/>
      <c r="X49" s="41"/>
      <c r="Y49" s="41"/>
      <c r="Z49" s="41"/>
      <c r="AA49" s="42"/>
      <c r="AC49"/>
      <c r="AD49" s="17"/>
    </row>
    <row r="50" spans="9:30" ht="15" x14ac:dyDescent="0.25">
      <c r="I50" s="56"/>
      <c r="P50" s="56"/>
      <c r="Q50" s="56"/>
      <c r="R50" s="56"/>
      <c r="S50" s="56"/>
      <c r="T50" s="56"/>
      <c r="U50" s="56"/>
      <c r="V50" s="22"/>
      <c r="W50" s="22"/>
      <c r="X50" s="41"/>
      <c r="Y50" s="41"/>
      <c r="Z50" s="41"/>
      <c r="AA50" s="42"/>
      <c r="AC50"/>
      <c r="AD50" s="17"/>
    </row>
    <row r="51" spans="9:30" ht="15" x14ac:dyDescent="0.25">
      <c r="I51" s="56"/>
      <c r="P51" s="56"/>
      <c r="Q51" s="56"/>
      <c r="R51" s="56"/>
      <c r="S51" s="56"/>
      <c r="T51" s="56"/>
      <c r="U51" s="56"/>
      <c r="V51" s="22"/>
      <c r="W51" s="22"/>
      <c r="X51" s="41"/>
      <c r="Y51" s="41"/>
      <c r="Z51" s="41"/>
      <c r="AA51" s="42"/>
      <c r="AC51"/>
      <c r="AD51" s="17"/>
    </row>
    <row r="52" spans="9:30" ht="15" x14ac:dyDescent="0.25">
      <c r="I52" s="57"/>
      <c r="P52" s="57"/>
      <c r="Q52" s="56"/>
      <c r="R52" s="56"/>
      <c r="S52" s="56"/>
      <c r="T52" s="56"/>
      <c r="U52" s="56"/>
      <c r="V52" s="22"/>
      <c r="W52" s="22"/>
      <c r="X52" s="41"/>
      <c r="Y52" s="41"/>
      <c r="Z52" s="41"/>
      <c r="AA52" s="42"/>
      <c r="AC52"/>
      <c r="AD52" s="17"/>
    </row>
    <row r="53" spans="9:30" ht="15" x14ac:dyDescent="0.25">
      <c r="I53" s="57"/>
      <c r="P53" s="57"/>
      <c r="Q53" s="56"/>
      <c r="R53" s="56"/>
      <c r="S53" s="56"/>
      <c r="T53" s="56"/>
      <c r="U53" s="56"/>
      <c r="V53" s="22"/>
      <c r="W53" s="22"/>
      <c r="X53" s="41"/>
      <c r="Y53" s="41"/>
      <c r="Z53" s="41"/>
      <c r="AA53" s="42"/>
      <c r="AC53"/>
      <c r="AD53" s="17"/>
    </row>
    <row r="54" spans="9:30" ht="15" x14ac:dyDescent="0.25">
      <c r="I54" s="57"/>
      <c r="P54" s="57"/>
      <c r="Q54" s="57"/>
      <c r="R54" s="57"/>
      <c r="S54" s="57"/>
      <c r="T54" s="57"/>
      <c r="U54" s="57"/>
      <c r="V54" s="22"/>
      <c r="W54" s="22"/>
      <c r="X54" s="41"/>
      <c r="Y54" s="41"/>
      <c r="Z54" s="41"/>
      <c r="AA54" s="42"/>
      <c r="AC54"/>
      <c r="AD54" s="17"/>
    </row>
    <row r="55" spans="9:30" ht="15" x14ac:dyDescent="0.25">
      <c r="I55" s="57"/>
      <c r="P55" s="57"/>
      <c r="Q55" s="57"/>
      <c r="R55" s="57"/>
      <c r="S55" s="57"/>
      <c r="T55" s="57"/>
      <c r="U55" s="57"/>
      <c r="V55" s="22"/>
      <c r="W55" s="22"/>
      <c r="X55" s="41"/>
      <c r="Y55" s="41"/>
      <c r="Z55" s="41"/>
      <c r="AA55" s="42"/>
      <c r="AC55"/>
      <c r="AD55" s="17"/>
    </row>
    <row r="56" spans="9:30" ht="15" x14ac:dyDescent="0.25">
      <c r="I56" s="56"/>
      <c r="P56" s="56"/>
      <c r="Q56" s="56"/>
      <c r="R56" s="56"/>
      <c r="S56" s="56"/>
      <c r="T56" s="56"/>
      <c r="U56" s="56"/>
      <c r="V56" s="22"/>
      <c r="W56" s="22"/>
      <c r="X56" s="41"/>
      <c r="Y56" s="41"/>
      <c r="Z56" s="41"/>
      <c r="AA56" s="42"/>
      <c r="AC56"/>
      <c r="AD56" s="17"/>
    </row>
    <row r="57" spans="9:30" ht="15" x14ac:dyDescent="0.25">
      <c r="I57" s="56"/>
      <c r="P57" s="56"/>
      <c r="Q57" s="56"/>
      <c r="R57" s="56"/>
      <c r="S57" s="56"/>
      <c r="T57" s="56"/>
      <c r="U57" s="56"/>
      <c r="V57" s="22"/>
      <c r="W57" s="22"/>
      <c r="X57" s="41"/>
      <c r="Y57" s="41"/>
      <c r="Z57" s="41"/>
      <c r="AA57" s="42"/>
      <c r="AC57"/>
      <c r="AD57" s="17"/>
    </row>
    <row r="58" spans="9:30" ht="15" x14ac:dyDescent="0.25">
      <c r="I58" s="56"/>
      <c r="P58" s="56"/>
      <c r="Q58" s="56"/>
      <c r="R58" s="56"/>
      <c r="S58" s="56"/>
      <c r="T58" s="56"/>
      <c r="U58" s="56"/>
      <c r="V58" s="22"/>
      <c r="W58" s="22"/>
      <c r="X58" s="41"/>
      <c r="Y58" s="41"/>
      <c r="Z58" s="41"/>
      <c r="AA58" s="42"/>
      <c r="AC58"/>
      <c r="AD58" s="17"/>
    </row>
    <row r="59" spans="9:30" ht="15" x14ac:dyDescent="0.25">
      <c r="I59" s="58"/>
      <c r="P59" s="58"/>
      <c r="Q59" s="58"/>
      <c r="R59" s="58"/>
      <c r="S59" s="58"/>
      <c r="T59" s="58"/>
      <c r="U59" s="58"/>
      <c r="V59" s="22"/>
      <c r="W59" s="22"/>
      <c r="X59" s="41"/>
      <c r="Y59" s="41"/>
      <c r="Z59" s="41"/>
      <c r="AA59" s="42"/>
      <c r="AC59"/>
      <c r="AD59" s="17"/>
    </row>
    <row r="60" spans="9:30" ht="15" x14ac:dyDescent="0.25">
      <c r="V60" s="22"/>
      <c r="W60" s="22"/>
      <c r="X60" s="41"/>
      <c r="Y60" s="41"/>
      <c r="Z60" s="41"/>
      <c r="AA60" s="42"/>
      <c r="AC60"/>
      <c r="AD60" s="17"/>
    </row>
    <row r="61" spans="9:30" ht="15" x14ac:dyDescent="0.25">
      <c r="V61" s="22"/>
      <c r="W61" s="22"/>
      <c r="X61" s="41"/>
      <c r="Y61" s="41"/>
      <c r="Z61" s="41"/>
      <c r="AA61" s="42"/>
      <c r="AC61"/>
      <c r="AD61" s="17"/>
    </row>
    <row r="62" spans="9:30" ht="15" x14ac:dyDescent="0.25">
      <c r="V62" s="22"/>
      <c r="W62" s="22"/>
      <c r="X62" s="41"/>
      <c r="Y62" s="41"/>
      <c r="Z62" s="41"/>
      <c r="AA62" s="42"/>
      <c r="AC62"/>
      <c r="AD62" s="17"/>
    </row>
    <row r="63" spans="9:30" ht="15" x14ac:dyDescent="0.25">
      <c r="V63" s="22"/>
      <c r="W63" s="22"/>
      <c r="X63" s="41"/>
      <c r="Y63" s="41"/>
      <c r="Z63" s="41"/>
      <c r="AA63" s="42"/>
      <c r="AC63"/>
      <c r="AD63" s="17"/>
    </row>
    <row r="64" spans="9:30" ht="15" x14ac:dyDescent="0.25">
      <c r="V64" s="22"/>
      <c r="W64" s="22"/>
      <c r="X64" s="41"/>
      <c r="Y64" s="41"/>
      <c r="Z64" s="41"/>
      <c r="AA64" s="42"/>
      <c r="AC64"/>
      <c r="AD64" s="17"/>
    </row>
    <row r="65" spans="22:30" ht="15" x14ac:dyDescent="0.25">
      <c r="V65" s="22"/>
      <c r="W65" s="22"/>
      <c r="X65" s="41"/>
      <c r="Y65" s="41"/>
      <c r="Z65" s="41"/>
      <c r="AA65" s="42"/>
      <c r="AC65"/>
      <c r="AD65" s="17"/>
    </row>
    <row r="66" spans="22:30" ht="15" x14ac:dyDescent="0.25">
      <c r="V66" s="22"/>
      <c r="W66" s="22"/>
      <c r="X66" s="41"/>
      <c r="Y66" s="41"/>
      <c r="Z66" s="41"/>
      <c r="AA66" s="42"/>
      <c r="AC66"/>
      <c r="AD66" s="17"/>
    </row>
    <row r="67" spans="22:30" ht="15" x14ac:dyDescent="0.25">
      <c r="V67" s="22"/>
      <c r="W67" s="22"/>
      <c r="X67" s="41"/>
      <c r="Y67" s="41"/>
      <c r="Z67" s="41"/>
      <c r="AA67" s="42"/>
      <c r="AC67"/>
      <c r="AD67" s="17"/>
    </row>
    <row r="68" spans="22:30" ht="15" x14ac:dyDescent="0.25">
      <c r="V68" s="22"/>
      <c r="W68" s="22"/>
      <c r="X68" s="41"/>
      <c r="Y68" s="41"/>
      <c r="Z68" s="41"/>
      <c r="AA68" s="42"/>
      <c r="AC68"/>
      <c r="AD68" s="17"/>
    </row>
    <row r="69" spans="22:30" ht="15" x14ac:dyDescent="0.25">
      <c r="V69" s="22"/>
      <c r="W69" s="22"/>
      <c r="X69" s="41"/>
      <c r="Y69" s="41"/>
      <c r="Z69" s="41"/>
      <c r="AA69" s="42"/>
      <c r="AC69"/>
      <c r="AD69" s="17"/>
    </row>
    <row r="70" spans="22:30" ht="15" x14ac:dyDescent="0.25">
      <c r="V70" s="22"/>
      <c r="W70" s="22"/>
      <c r="X70" s="41"/>
      <c r="Y70" s="41"/>
      <c r="Z70" s="41"/>
      <c r="AA70" s="42"/>
      <c r="AC70"/>
      <c r="AD70" s="17"/>
    </row>
    <row r="71" spans="22:30" ht="15" x14ac:dyDescent="0.25">
      <c r="V71" s="22"/>
      <c r="W71" s="22"/>
      <c r="X71" s="41"/>
      <c r="Y71" s="41"/>
      <c r="Z71" s="41"/>
      <c r="AA71" s="42"/>
      <c r="AC71"/>
      <c r="AD71" s="17"/>
    </row>
    <row r="72" spans="22:30" ht="15" x14ac:dyDescent="0.25">
      <c r="V72" s="22"/>
      <c r="W72" s="22"/>
      <c r="X72" s="41"/>
      <c r="Y72" s="41"/>
      <c r="Z72" s="41"/>
      <c r="AA72" s="42"/>
      <c r="AC72"/>
      <c r="AD72" s="17"/>
    </row>
    <row r="73" spans="22:30" ht="15" x14ac:dyDescent="0.25">
      <c r="V73" s="22"/>
      <c r="W73" s="22"/>
      <c r="X73" s="41"/>
      <c r="Y73" s="41"/>
      <c r="Z73" s="41"/>
      <c r="AA73" s="42"/>
      <c r="AC73"/>
      <c r="AD73" s="17"/>
    </row>
    <row r="74" spans="22:30" ht="15" x14ac:dyDescent="0.25">
      <c r="V74" s="22"/>
      <c r="W74" s="22"/>
      <c r="X74" s="41"/>
      <c r="Y74" s="41"/>
      <c r="Z74" s="41"/>
      <c r="AA74" s="42"/>
      <c r="AC74"/>
      <c r="AD74" s="17"/>
    </row>
    <row r="75" spans="22:30" ht="15" x14ac:dyDescent="0.25">
      <c r="V75" s="22"/>
      <c r="W75" s="22"/>
      <c r="X75" s="41"/>
      <c r="Y75" s="41"/>
      <c r="Z75" s="41"/>
      <c r="AA75" s="42"/>
      <c r="AC75"/>
      <c r="AD75" s="17"/>
    </row>
    <row r="76" spans="22:30" ht="15" x14ac:dyDescent="0.25">
      <c r="V76" s="22"/>
      <c r="W76" s="22"/>
      <c r="X76" s="41"/>
      <c r="Y76" s="41"/>
      <c r="Z76" s="41"/>
      <c r="AA76" s="42"/>
      <c r="AC76"/>
      <c r="AD76" s="17"/>
    </row>
    <row r="77" spans="22:30" ht="15" x14ac:dyDescent="0.25">
      <c r="V77" s="22"/>
      <c r="W77" s="22"/>
      <c r="X77" s="41"/>
      <c r="Y77" s="41"/>
      <c r="Z77" s="41"/>
      <c r="AA77" s="42"/>
      <c r="AC77"/>
      <c r="AD77" s="17"/>
    </row>
    <row r="78" spans="22:30" ht="15" x14ac:dyDescent="0.25">
      <c r="V78" s="22"/>
      <c r="W78" s="22"/>
      <c r="X78" s="41"/>
      <c r="Y78" s="41"/>
      <c r="Z78" s="41"/>
      <c r="AA78" s="42"/>
      <c r="AC78"/>
      <c r="AD78" s="17"/>
    </row>
    <row r="79" spans="22:30" ht="15" x14ac:dyDescent="0.25">
      <c r="V79" s="22"/>
      <c r="W79" s="22"/>
      <c r="X79" s="41"/>
      <c r="Y79" s="41"/>
      <c r="Z79" s="41"/>
      <c r="AA79" s="42"/>
      <c r="AC79"/>
      <c r="AD79" s="17"/>
    </row>
    <row r="80" spans="22:30" ht="15" x14ac:dyDescent="0.25">
      <c r="V80" s="22"/>
      <c r="W80" s="22"/>
      <c r="X80" s="41"/>
      <c r="Y80" s="41"/>
      <c r="Z80" s="41"/>
      <c r="AA80" s="42"/>
      <c r="AC80"/>
      <c r="AD80" s="17"/>
    </row>
    <row r="81" spans="9:30" ht="15" x14ac:dyDescent="0.25">
      <c r="V81" s="22"/>
      <c r="W81" s="22"/>
      <c r="X81" s="41"/>
      <c r="Y81" s="41"/>
      <c r="Z81" s="41"/>
      <c r="AA81" s="42"/>
      <c r="AC81"/>
      <c r="AD81" s="17"/>
    </row>
    <row r="82" spans="9:30" ht="15" x14ac:dyDescent="0.25">
      <c r="V82" s="22"/>
      <c r="W82" s="22"/>
      <c r="X82" s="41"/>
      <c r="Y82" s="41"/>
      <c r="Z82" s="41"/>
      <c r="AA82" s="42"/>
      <c r="AC82"/>
      <c r="AD82" s="17"/>
    </row>
    <row r="83" spans="9:30" ht="15" x14ac:dyDescent="0.25">
      <c r="V83" s="22"/>
      <c r="W83" s="22"/>
      <c r="X83" s="41"/>
      <c r="Y83" s="41"/>
      <c r="Z83" s="41"/>
      <c r="AA83" s="42"/>
      <c r="AC83"/>
      <c r="AD83" s="17"/>
    </row>
    <row r="84" spans="9:30" ht="15" x14ac:dyDescent="0.25">
      <c r="V84" s="22"/>
      <c r="W84" s="22"/>
      <c r="X84" s="41"/>
      <c r="Y84" s="41"/>
      <c r="Z84" s="41"/>
      <c r="AA84" s="42"/>
      <c r="AC84"/>
      <c r="AD84" s="17"/>
    </row>
    <row r="85" spans="9:30" ht="15" x14ac:dyDescent="0.25">
      <c r="V85" s="22"/>
      <c r="W85" s="22"/>
      <c r="X85" s="41"/>
      <c r="Y85" s="41"/>
      <c r="Z85" s="41"/>
      <c r="AA85" s="42"/>
      <c r="AC85"/>
      <c r="AD85" s="17"/>
    </row>
    <row r="86" spans="9:30" ht="15" x14ac:dyDescent="0.25">
      <c r="V86" s="22"/>
      <c r="W86" s="22"/>
      <c r="X86" s="41"/>
      <c r="Y86" s="41"/>
      <c r="Z86" s="41"/>
      <c r="AA86" s="42"/>
      <c r="AC86"/>
      <c r="AD86" s="17"/>
    </row>
    <row r="87" spans="9:30" ht="15" x14ac:dyDescent="0.25">
      <c r="V87" s="22"/>
      <c r="W87" s="22"/>
      <c r="X87" s="41"/>
      <c r="Y87" s="41"/>
      <c r="Z87" s="41"/>
      <c r="AA87" s="42"/>
      <c r="AC87"/>
      <c r="AD87" s="17"/>
    </row>
    <row r="88" spans="9:30" ht="15" x14ac:dyDescent="0.25">
      <c r="V88" s="22"/>
      <c r="W88" s="22"/>
      <c r="X88" s="41"/>
      <c r="Y88" s="41"/>
      <c r="Z88" s="41"/>
      <c r="AA88" s="42"/>
      <c r="AC88"/>
      <c r="AD88" s="17"/>
    </row>
    <row r="89" spans="9:30" ht="15" x14ac:dyDescent="0.25">
      <c r="V89" s="22"/>
      <c r="W89" s="22"/>
      <c r="X89" s="41"/>
      <c r="Y89" s="41"/>
      <c r="Z89" s="41"/>
      <c r="AA89" s="42"/>
      <c r="AC89"/>
      <c r="AD89" s="17"/>
    </row>
    <row r="90" spans="9:30" ht="15" x14ac:dyDescent="0.25">
      <c r="V90" s="22"/>
      <c r="W90" s="22"/>
      <c r="X90" s="41"/>
      <c r="Y90" s="41"/>
      <c r="Z90" s="41"/>
      <c r="AA90" s="42"/>
      <c r="AC90"/>
      <c r="AD90" s="17"/>
    </row>
    <row r="91" spans="9:30" ht="15" x14ac:dyDescent="0.25">
      <c r="V91" s="22"/>
      <c r="W91" s="22"/>
      <c r="X91" s="41"/>
      <c r="Y91" s="41"/>
      <c r="Z91" s="41"/>
      <c r="AA91" s="42"/>
      <c r="AC91"/>
      <c r="AD91" s="17"/>
    </row>
    <row r="92" spans="9:30" ht="15" x14ac:dyDescent="0.25">
      <c r="V92" s="22"/>
      <c r="W92" s="22"/>
      <c r="X92" s="41"/>
      <c r="Y92" s="41"/>
      <c r="Z92" s="41"/>
      <c r="AA92" s="42"/>
      <c r="AC92"/>
      <c r="AD92" s="17"/>
    </row>
    <row r="93" spans="9:30" ht="15" x14ac:dyDescent="0.25">
      <c r="I93" s="22"/>
      <c r="P93" s="22"/>
      <c r="Q93" s="22"/>
      <c r="R93" s="22"/>
      <c r="S93" s="22"/>
      <c r="T93" s="22"/>
      <c r="U93" s="22"/>
      <c r="V93" s="22"/>
      <c r="W93" s="22"/>
      <c r="X93" s="41"/>
      <c r="Y93" s="41"/>
      <c r="Z93" s="41"/>
      <c r="AA93" s="42"/>
      <c r="AC93"/>
      <c r="AD93" s="17"/>
    </row>
    <row r="94" spans="9:30" ht="15" x14ac:dyDescent="0.25">
      <c r="I94" s="22"/>
      <c r="P94" s="22"/>
      <c r="Q94" s="22"/>
      <c r="R94" s="22"/>
      <c r="S94" s="22"/>
      <c r="T94" s="22"/>
      <c r="U94" s="22"/>
      <c r="V94" s="22"/>
      <c r="W94" s="22"/>
      <c r="X94" s="41"/>
      <c r="Y94" s="41"/>
      <c r="Z94" s="41"/>
      <c r="AA94" s="42"/>
      <c r="AC94"/>
      <c r="AD94" s="17"/>
    </row>
    <row r="95" spans="9:30" x14ac:dyDescent="0.2">
      <c r="I95" s="49"/>
      <c r="P95" s="49"/>
      <c r="Q95" s="49"/>
      <c r="R95" s="49"/>
      <c r="S95" s="49"/>
      <c r="T95" s="49"/>
      <c r="U95" s="49"/>
      <c r="V95" s="22"/>
      <c r="W95" s="22"/>
      <c r="X95" s="41"/>
      <c r="Y95" s="41"/>
      <c r="Z95" s="41"/>
      <c r="AA95" s="42"/>
    </row>
    <row r="96" spans="9:30" x14ac:dyDescent="0.2">
      <c r="I96" s="49"/>
      <c r="P96" s="49"/>
      <c r="Q96" s="49"/>
      <c r="R96" s="49"/>
      <c r="S96" s="49"/>
      <c r="T96" s="49"/>
      <c r="U96" s="49"/>
      <c r="V96" s="49"/>
      <c r="W96" s="49"/>
    </row>
  </sheetData>
  <mergeCells count="6">
    <mergeCell ref="C3:H3"/>
    <mergeCell ref="J3:O3"/>
    <mergeCell ref="Q3:V3"/>
    <mergeCell ref="C11:H12"/>
    <mergeCell ref="D13:H13"/>
    <mergeCell ref="Q24:W25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PROJECT-21-28942</_dlc_DocId>
    <_dlc_DocIdUrl xmlns="a14523ce-dede-483e-883a-2d83261080bd">
      <Url>http://sharedocs/sites/so/gso/_layouts/15/DocIdRedir.aspx?ID=PROJECT-21-28942</Url>
      <Description>PROJECT-21-28942</Description>
    </_dlc_DocIdUrl>
  </documentManagement>
</p:properties>
</file>

<file path=customXml/itemProps1.xml><?xml version="1.0" encoding="utf-8"?>
<ds:datastoreItem xmlns:ds="http://schemas.openxmlformats.org/officeDocument/2006/customXml" ds:itemID="{DBED5F7E-757C-426C-A3D9-1D8DB0DE135F}"/>
</file>

<file path=customXml/itemProps2.xml><?xml version="1.0" encoding="utf-8"?>
<ds:datastoreItem xmlns:ds="http://schemas.openxmlformats.org/officeDocument/2006/customXml" ds:itemID="{404F462F-EA55-40B8-8157-1774E63C0E2E}"/>
</file>

<file path=customXml/itemProps3.xml><?xml version="1.0" encoding="utf-8"?>
<ds:datastoreItem xmlns:ds="http://schemas.openxmlformats.org/officeDocument/2006/customXml" ds:itemID="{32C5E456-21ED-4C7E-9833-91C88D1B0947}"/>
</file>

<file path=customXml/itemProps4.xml><?xml version="1.0" encoding="utf-8"?>
<ds:datastoreItem xmlns:ds="http://schemas.openxmlformats.org/officeDocument/2006/customXml" ds:itemID="{5CC45EA7-171F-4E2E-9AD2-FA42EE2126CB}"/>
</file>

<file path=customXml/itemProps5.xml><?xml version="1.0" encoding="utf-8"?>
<ds:datastoreItem xmlns:ds="http://schemas.openxmlformats.org/officeDocument/2006/customXml" ds:itemID="{E5747666-6D4E-47C9-A9A2-CBAEE96D5F00}"/>
</file>

<file path=customXml/itemProps6.xml><?xml version="1.0" encoding="utf-8"?>
<ds:datastoreItem xmlns:ds="http://schemas.openxmlformats.org/officeDocument/2006/customXml" ds:itemID="{5853718F-F652-4CFB-B77B-561D2CD1CA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 Published MOS Estimates</vt:lpstr>
      <vt:lpstr>JUL Published MOS Estimates</vt:lpstr>
      <vt:lpstr>AUG Published MOS Estimates</vt:lpstr>
    </vt:vector>
  </TitlesOfParts>
  <Company>AEMO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Stephan Jacobs</dc:creator>
  <cp:lastModifiedBy>Stephan Jacobs</cp:lastModifiedBy>
  <dcterms:created xsi:type="dcterms:W3CDTF">2016-03-30T04:54:14Z</dcterms:created>
  <dcterms:modified xsi:type="dcterms:W3CDTF">2016-03-30T05:06:11Z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0x0101009BE89D58CAF0934CA32A20BCFFD353DC0079E3553181297B4B8058B7D45BFCABD8</vt:lpwstr>
  </property>
  <property fmtid="{D5CDD505-2E9C-101B-9397-08002B2CF9AE}" pid="3" name="AEMODocumentType">
    <vt:lpwstr>1;#Operational Record|859762f2-4462-42eb-9744-c955c7e2c540</vt:lpwstr>
  </property>
  <property fmtid="{D5CDD505-2E9C-101B-9397-08002B2CF9AE}" pid="4" name="AEMOKeywords">
    <vt:lpwstr/>
  </property>
  <property fmtid="{D5CDD505-2E9C-101B-9397-08002B2CF9AE}" pid="5" name="_dlc_DocIdItemGuid">
    <vt:lpwstr>bcb1fed5-bc1f-4b9e-a0cb-1a97eb7c3953</vt:lpwstr>
  </property>
</Properties>
</file>