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tevens\Desktop\"/>
    </mc:Choice>
  </mc:AlternateContent>
  <bookViews>
    <workbookView xWindow="0" yWindow="0" windowWidth="28800" windowHeight="13020" activeTab="2"/>
  </bookViews>
  <sheets>
    <sheet name="Sep 16 Published MOS Estimates" sheetId="1" r:id="rId1"/>
    <sheet name="Oct 16 Published MOS Estimates" sheetId="2" r:id="rId2"/>
    <sheet name="Nov 16 Published MOS Estimates" sheetId="3" r:id="rId3"/>
  </sheets>
  <externalReferences>
    <externalReference r:id="rId4"/>
    <externalReference r:id="rId5"/>
  </externalReferences>
  <definedNames>
    <definedName name="Month1">[1]Inputs!$M$5</definedName>
    <definedName name="Month2">[1]Inputs!$M$6</definedName>
    <definedName name="Month3">[1]Inputs!$M$7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3" l="1"/>
  <c r="O34" i="3"/>
  <c r="N34" i="3"/>
  <c r="M34" i="3"/>
  <c r="L34" i="3"/>
  <c r="K34" i="3"/>
  <c r="I34" i="3"/>
  <c r="O33" i="3"/>
  <c r="N33" i="3"/>
  <c r="M33" i="3"/>
  <c r="L33" i="3"/>
  <c r="K33" i="3"/>
  <c r="I33" i="3"/>
  <c r="O32" i="3"/>
  <c r="N32" i="3"/>
  <c r="M32" i="3"/>
  <c r="L32" i="3"/>
  <c r="K32" i="3"/>
  <c r="I32" i="3"/>
  <c r="O31" i="3"/>
  <c r="N31" i="3"/>
  <c r="M31" i="3"/>
  <c r="L31" i="3"/>
  <c r="K31" i="3"/>
  <c r="I31" i="3"/>
  <c r="O30" i="3"/>
  <c r="N30" i="3"/>
  <c r="M30" i="3"/>
  <c r="L30" i="3"/>
  <c r="K30" i="3"/>
  <c r="I30" i="3"/>
  <c r="O29" i="3"/>
  <c r="N29" i="3"/>
  <c r="M29" i="3"/>
  <c r="L29" i="3"/>
  <c r="K29" i="3"/>
  <c r="I29" i="3"/>
  <c r="O28" i="3"/>
  <c r="N28" i="3"/>
  <c r="M28" i="3"/>
  <c r="L28" i="3"/>
  <c r="K28" i="3"/>
  <c r="I28" i="3"/>
  <c r="O27" i="3"/>
  <c r="N27" i="3"/>
  <c r="M27" i="3"/>
  <c r="L27" i="3"/>
  <c r="K27" i="3"/>
  <c r="I27" i="3"/>
  <c r="O26" i="3"/>
  <c r="N26" i="3"/>
  <c r="M26" i="3"/>
  <c r="L26" i="3"/>
  <c r="K26" i="3"/>
  <c r="I26" i="3"/>
  <c r="O25" i="3"/>
  <c r="N25" i="3"/>
  <c r="M25" i="3"/>
  <c r="L25" i="3"/>
  <c r="K25" i="3"/>
  <c r="I25" i="3"/>
  <c r="H25" i="3"/>
  <c r="G25" i="3"/>
  <c r="F25" i="3"/>
  <c r="E25" i="3"/>
  <c r="D25" i="3"/>
  <c r="Q24" i="3"/>
  <c r="O24" i="3"/>
  <c r="N24" i="3"/>
  <c r="M24" i="3"/>
  <c r="L24" i="3"/>
  <c r="K24" i="3"/>
  <c r="I24" i="3"/>
  <c r="O23" i="3"/>
  <c r="N23" i="3"/>
  <c r="M23" i="3"/>
  <c r="L23" i="3"/>
  <c r="K23" i="3"/>
  <c r="I23" i="3"/>
  <c r="H23" i="3"/>
  <c r="G23" i="3"/>
  <c r="F23" i="3"/>
  <c r="E23" i="3"/>
  <c r="D23" i="3"/>
  <c r="O22" i="3"/>
  <c r="N22" i="3"/>
  <c r="M22" i="3"/>
  <c r="L22" i="3"/>
  <c r="K22" i="3"/>
  <c r="I22" i="3"/>
  <c r="H22" i="3"/>
  <c r="G22" i="3"/>
  <c r="F22" i="3"/>
  <c r="E22" i="3"/>
  <c r="D22" i="3"/>
  <c r="O21" i="3"/>
  <c r="N21" i="3"/>
  <c r="M21" i="3"/>
  <c r="L21" i="3"/>
  <c r="K21" i="3"/>
  <c r="I21" i="3"/>
  <c r="H21" i="3"/>
  <c r="G21" i="3"/>
  <c r="F21" i="3"/>
  <c r="E21" i="3"/>
  <c r="D21" i="3"/>
  <c r="O20" i="3"/>
  <c r="N20" i="3"/>
  <c r="M20" i="3"/>
  <c r="L20" i="3"/>
  <c r="K20" i="3"/>
  <c r="I20" i="3"/>
  <c r="H20" i="3"/>
  <c r="G20" i="3"/>
  <c r="F20" i="3"/>
  <c r="E20" i="3"/>
  <c r="D20" i="3"/>
  <c r="O19" i="3"/>
  <c r="N19" i="3"/>
  <c r="M19" i="3"/>
  <c r="L19" i="3"/>
  <c r="K19" i="3"/>
  <c r="I19" i="3"/>
  <c r="H19" i="3"/>
  <c r="G19" i="3"/>
  <c r="F19" i="3"/>
  <c r="E19" i="3"/>
  <c r="D19" i="3"/>
  <c r="O18" i="3"/>
  <c r="N18" i="3"/>
  <c r="M18" i="3"/>
  <c r="L18" i="3"/>
  <c r="K18" i="3"/>
  <c r="I18" i="3"/>
  <c r="H18" i="3"/>
  <c r="G18" i="3"/>
  <c r="F18" i="3"/>
  <c r="E18" i="3"/>
  <c r="D18" i="3"/>
  <c r="O17" i="3"/>
  <c r="N17" i="3"/>
  <c r="M17" i="3"/>
  <c r="L17" i="3"/>
  <c r="K17" i="3"/>
  <c r="I17" i="3"/>
  <c r="H17" i="3"/>
  <c r="G17" i="3"/>
  <c r="F17" i="3"/>
  <c r="E17" i="3"/>
  <c r="D17" i="3"/>
  <c r="O16" i="3"/>
  <c r="N16" i="3"/>
  <c r="M16" i="3"/>
  <c r="L16" i="3"/>
  <c r="K16" i="3"/>
  <c r="I16" i="3"/>
  <c r="H16" i="3"/>
  <c r="G16" i="3"/>
  <c r="F16" i="3"/>
  <c r="E16" i="3"/>
  <c r="D16" i="3"/>
  <c r="O15" i="3"/>
  <c r="N15" i="3"/>
  <c r="M15" i="3"/>
  <c r="L15" i="3"/>
  <c r="K15" i="3"/>
  <c r="I15" i="3"/>
  <c r="H15" i="3"/>
  <c r="G15" i="3"/>
  <c r="F15" i="3"/>
  <c r="E15" i="3"/>
  <c r="D15" i="3"/>
  <c r="O14" i="3"/>
  <c r="N14" i="3"/>
  <c r="M14" i="3"/>
  <c r="L14" i="3"/>
  <c r="K14" i="3"/>
  <c r="I14" i="3"/>
  <c r="O13" i="3"/>
  <c r="N13" i="3"/>
  <c r="M13" i="3"/>
  <c r="L13" i="3"/>
  <c r="K13" i="3"/>
  <c r="I13" i="3"/>
  <c r="O12" i="3"/>
  <c r="N12" i="3"/>
  <c r="M12" i="3"/>
  <c r="L12" i="3"/>
  <c r="K12" i="3"/>
  <c r="I12" i="3"/>
  <c r="O11" i="3"/>
  <c r="N11" i="3"/>
  <c r="M11" i="3"/>
  <c r="L11" i="3"/>
  <c r="K11" i="3"/>
  <c r="I11" i="3"/>
  <c r="C11" i="3"/>
  <c r="O10" i="3"/>
  <c r="N10" i="3"/>
  <c r="M10" i="3"/>
  <c r="L10" i="3"/>
  <c r="K10" i="3"/>
  <c r="I10" i="3"/>
  <c r="O9" i="3"/>
  <c r="N9" i="3"/>
  <c r="M9" i="3"/>
  <c r="L9" i="3"/>
  <c r="K9" i="3"/>
  <c r="I9" i="3"/>
  <c r="O8" i="3"/>
  <c r="N8" i="3"/>
  <c r="M8" i="3"/>
  <c r="L8" i="3"/>
  <c r="K8" i="3"/>
  <c r="I8" i="3"/>
  <c r="O7" i="3"/>
  <c r="N7" i="3"/>
  <c r="M7" i="3"/>
  <c r="L7" i="3"/>
  <c r="K7" i="3"/>
  <c r="I7" i="3"/>
  <c r="O6" i="3"/>
  <c r="N6" i="3"/>
  <c r="M6" i="3"/>
  <c r="L6" i="3"/>
  <c r="K6" i="3"/>
  <c r="I6" i="3"/>
  <c r="H6" i="3"/>
  <c r="G6" i="3"/>
  <c r="F6" i="3"/>
  <c r="E6" i="3"/>
  <c r="D6" i="3"/>
  <c r="O5" i="3"/>
  <c r="N5" i="3"/>
  <c r="M5" i="3"/>
  <c r="L5" i="3"/>
  <c r="K5" i="3"/>
  <c r="I5" i="3"/>
  <c r="H5" i="3"/>
  <c r="G5" i="3"/>
  <c r="F5" i="3"/>
  <c r="E5" i="3"/>
  <c r="D5" i="3"/>
  <c r="N4" i="3"/>
  <c r="M4" i="3"/>
  <c r="L4" i="3"/>
  <c r="K4" i="3"/>
  <c r="Q3" i="3"/>
  <c r="J3" i="3"/>
  <c r="C3" i="3"/>
  <c r="O35" i="2"/>
  <c r="N35" i="2"/>
  <c r="M35" i="2"/>
  <c r="L35" i="2"/>
  <c r="K35" i="2"/>
  <c r="I35" i="2"/>
  <c r="O34" i="2"/>
  <c r="N34" i="2"/>
  <c r="M34" i="2"/>
  <c r="L34" i="2"/>
  <c r="K34" i="2"/>
  <c r="I34" i="2"/>
  <c r="O33" i="2"/>
  <c r="N33" i="2"/>
  <c r="M33" i="2"/>
  <c r="L33" i="2"/>
  <c r="K33" i="2"/>
  <c r="I33" i="2"/>
  <c r="O32" i="2"/>
  <c r="N32" i="2"/>
  <c r="M32" i="2"/>
  <c r="L32" i="2"/>
  <c r="K32" i="2"/>
  <c r="I32" i="2"/>
  <c r="O31" i="2"/>
  <c r="N31" i="2"/>
  <c r="M31" i="2"/>
  <c r="L31" i="2"/>
  <c r="K31" i="2"/>
  <c r="I31" i="2"/>
  <c r="O30" i="2"/>
  <c r="N30" i="2"/>
  <c r="M30" i="2"/>
  <c r="L30" i="2"/>
  <c r="K30" i="2"/>
  <c r="I30" i="2"/>
  <c r="O29" i="2"/>
  <c r="N29" i="2"/>
  <c r="M29" i="2"/>
  <c r="L29" i="2"/>
  <c r="K29" i="2"/>
  <c r="I29" i="2"/>
  <c r="O28" i="2"/>
  <c r="N28" i="2"/>
  <c r="M28" i="2"/>
  <c r="L28" i="2"/>
  <c r="K28" i="2"/>
  <c r="I28" i="2"/>
  <c r="O27" i="2"/>
  <c r="N27" i="2"/>
  <c r="M27" i="2"/>
  <c r="L27" i="2"/>
  <c r="K27" i="2"/>
  <c r="I27" i="2"/>
  <c r="O26" i="2"/>
  <c r="N26" i="2"/>
  <c r="M26" i="2"/>
  <c r="L26" i="2"/>
  <c r="K26" i="2"/>
  <c r="I26" i="2"/>
  <c r="O25" i="2"/>
  <c r="N25" i="2"/>
  <c r="M25" i="2"/>
  <c r="L25" i="2"/>
  <c r="K25" i="2"/>
  <c r="I25" i="2"/>
  <c r="H25" i="2"/>
  <c r="G25" i="2"/>
  <c r="F25" i="2"/>
  <c r="E25" i="2"/>
  <c r="D25" i="2"/>
  <c r="Q24" i="2"/>
  <c r="O24" i="2"/>
  <c r="N24" i="2"/>
  <c r="M24" i="2"/>
  <c r="L24" i="2"/>
  <c r="K24" i="2"/>
  <c r="I24" i="2"/>
  <c r="O23" i="2"/>
  <c r="N23" i="2"/>
  <c r="M23" i="2"/>
  <c r="L23" i="2"/>
  <c r="K23" i="2"/>
  <c r="I23" i="2"/>
  <c r="H23" i="2"/>
  <c r="G23" i="2"/>
  <c r="F23" i="2"/>
  <c r="E23" i="2"/>
  <c r="D23" i="2"/>
  <c r="O22" i="2"/>
  <c r="N22" i="2"/>
  <c r="M22" i="2"/>
  <c r="L22" i="2"/>
  <c r="K22" i="2"/>
  <c r="I22" i="2"/>
  <c r="H22" i="2"/>
  <c r="G22" i="2"/>
  <c r="F22" i="2"/>
  <c r="E22" i="2"/>
  <c r="D22" i="2"/>
  <c r="O21" i="2"/>
  <c r="N21" i="2"/>
  <c r="M21" i="2"/>
  <c r="L21" i="2"/>
  <c r="K21" i="2"/>
  <c r="I21" i="2"/>
  <c r="H21" i="2"/>
  <c r="G21" i="2"/>
  <c r="F21" i="2"/>
  <c r="E21" i="2"/>
  <c r="D21" i="2"/>
  <c r="O20" i="2"/>
  <c r="N20" i="2"/>
  <c r="M20" i="2"/>
  <c r="L20" i="2"/>
  <c r="K20" i="2"/>
  <c r="I20" i="2"/>
  <c r="H20" i="2"/>
  <c r="G20" i="2"/>
  <c r="F20" i="2"/>
  <c r="E20" i="2"/>
  <c r="D20" i="2"/>
  <c r="O19" i="2"/>
  <c r="N19" i="2"/>
  <c r="M19" i="2"/>
  <c r="L19" i="2"/>
  <c r="K19" i="2"/>
  <c r="I19" i="2"/>
  <c r="H19" i="2"/>
  <c r="G19" i="2"/>
  <c r="F19" i="2"/>
  <c r="E19" i="2"/>
  <c r="D19" i="2"/>
  <c r="O18" i="2"/>
  <c r="N18" i="2"/>
  <c r="M18" i="2"/>
  <c r="L18" i="2"/>
  <c r="K18" i="2"/>
  <c r="I18" i="2"/>
  <c r="H18" i="2"/>
  <c r="G18" i="2"/>
  <c r="F18" i="2"/>
  <c r="E18" i="2"/>
  <c r="D18" i="2"/>
  <c r="O17" i="2"/>
  <c r="N17" i="2"/>
  <c r="M17" i="2"/>
  <c r="L17" i="2"/>
  <c r="K17" i="2"/>
  <c r="I17" i="2"/>
  <c r="H17" i="2"/>
  <c r="G17" i="2"/>
  <c r="F17" i="2"/>
  <c r="E17" i="2"/>
  <c r="D17" i="2"/>
  <c r="O16" i="2"/>
  <c r="N16" i="2"/>
  <c r="M16" i="2"/>
  <c r="L16" i="2"/>
  <c r="K16" i="2"/>
  <c r="I16" i="2"/>
  <c r="H16" i="2"/>
  <c r="G16" i="2"/>
  <c r="F16" i="2"/>
  <c r="E16" i="2"/>
  <c r="D16" i="2"/>
  <c r="O15" i="2"/>
  <c r="N15" i="2"/>
  <c r="M15" i="2"/>
  <c r="L15" i="2"/>
  <c r="K15" i="2"/>
  <c r="I15" i="2"/>
  <c r="H15" i="2"/>
  <c r="G15" i="2"/>
  <c r="F15" i="2"/>
  <c r="E15" i="2"/>
  <c r="D15" i="2"/>
  <c r="O14" i="2"/>
  <c r="N14" i="2"/>
  <c r="M14" i="2"/>
  <c r="L14" i="2"/>
  <c r="K14" i="2"/>
  <c r="I14" i="2"/>
  <c r="O13" i="2"/>
  <c r="N13" i="2"/>
  <c r="M13" i="2"/>
  <c r="L13" i="2"/>
  <c r="K13" i="2"/>
  <c r="I13" i="2"/>
  <c r="O12" i="2"/>
  <c r="N12" i="2"/>
  <c r="M12" i="2"/>
  <c r="L12" i="2"/>
  <c r="K12" i="2"/>
  <c r="I12" i="2"/>
  <c r="O11" i="2"/>
  <c r="N11" i="2"/>
  <c r="M11" i="2"/>
  <c r="L11" i="2"/>
  <c r="K11" i="2"/>
  <c r="I11" i="2"/>
  <c r="C11" i="2"/>
  <c r="O10" i="2"/>
  <c r="N10" i="2"/>
  <c r="M10" i="2"/>
  <c r="L10" i="2"/>
  <c r="K10" i="2"/>
  <c r="I10" i="2"/>
  <c r="O9" i="2"/>
  <c r="N9" i="2"/>
  <c r="M9" i="2"/>
  <c r="L9" i="2"/>
  <c r="K9" i="2"/>
  <c r="I9" i="2"/>
  <c r="O8" i="2"/>
  <c r="N8" i="2"/>
  <c r="M8" i="2"/>
  <c r="L8" i="2"/>
  <c r="K8" i="2"/>
  <c r="I8" i="2"/>
  <c r="O7" i="2"/>
  <c r="N7" i="2"/>
  <c r="M7" i="2"/>
  <c r="L7" i="2"/>
  <c r="K7" i="2"/>
  <c r="I7" i="2"/>
  <c r="O6" i="2"/>
  <c r="N6" i="2"/>
  <c r="M6" i="2"/>
  <c r="L6" i="2"/>
  <c r="K6" i="2"/>
  <c r="I6" i="2"/>
  <c r="H6" i="2"/>
  <c r="G6" i="2"/>
  <c r="F6" i="2"/>
  <c r="E6" i="2"/>
  <c r="D6" i="2"/>
  <c r="O5" i="2"/>
  <c r="N5" i="2"/>
  <c r="M5" i="2"/>
  <c r="L5" i="2"/>
  <c r="K5" i="2"/>
  <c r="I5" i="2"/>
  <c r="H5" i="2"/>
  <c r="G5" i="2"/>
  <c r="F5" i="2"/>
  <c r="E5" i="2"/>
  <c r="D5" i="2"/>
  <c r="N4" i="2"/>
  <c r="M4" i="2"/>
  <c r="L4" i="2"/>
  <c r="K4" i="2"/>
  <c r="Q3" i="2"/>
  <c r="J3" i="2"/>
  <c r="C3" i="2"/>
  <c r="I35" i="1"/>
  <c r="O34" i="1"/>
  <c r="N34" i="1"/>
  <c r="M34" i="1"/>
  <c r="L34" i="1"/>
  <c r="K34" i="1"/>
  <c r="I34" i="1"/>
  <c r="O33" i="1"/>
  <c r="N33" i="1"/>
  <c r="M33" i="1"/>
  <c r="L33" i="1"/>
  <c r="K33" i="1"/>
  <c r="I33" i="1"/>
  <c r="O32" i="1"/>
  <c r="N32" i="1"/>
  <c r="M32" i="1"/>
  <c r="L32" i="1"/>
  <c r="K32" i="1"/>
  <c r="I32" i="1"/>
  <c r="O31" i="1"/>
  <c r="N31" i="1"/>
  <c r="M31" i="1"/>
  <c r="L31" i="1"/>
  <c r="K31" i="1"/>
  <c r="I31" i="1"/>
  <c r="O30" i="1"/>
  <c r="N30" i="1"/>
  <c r="M30" i="1"/>
  <c r="L30" i="1"/>
  <c r="K30" i="1"/>
  <c r="I30" i="1"/>
  <c r="O29" i="1"/>
  <c r="N29" i="1"/>
  <c r="M29" i="1"/>
  <c r="L29" i="1"/>
  <c r="K29" i="1"/>
  <c r="I29" i="1"/>
  <c r="O28" i="1"/>
  <c r="N28" i="1"/>
  <c r="M28" i="1"/>
  <c r="L28" i="1"/>
  <c r="K28" i="1"/>
  <c r="I28" i="1"/>
  <c r="O27" i="1"/>
  <c r="N27" i="1"/>
  <c r="M27" i="1"/>
  <c r="L27" i="1"/>
  <c r="K27" i="1"/>
  <c r="I27" i="1"/>
  <c r="O26" i="1"/>
  <c r="N26" i="1"/>
  <c r="M26" i="1"/>
  <c r="L26" i="1"/>
  <c r="K26" i="1"/>
  <c r="I26" i="1"/>
  <c r="O25" i="1"/>
  <c r="N25" i="1"/>
  <c r="M25" i="1"/>
  <c r="L25" i="1"/>
  <c r="K25" i="1"/>
  <c r="I25" i="1"/>
  <c r="H25" i="1"/>
  <c r="G25" i="1"/>
  <c r="F25" i="1"/>
  <c r="E25" i="1"/>
  <c r="D25" i="1"/>
  <c r="Q24" i="1"/>
  <c r="O24" i="1"/>
  <c r="N24" i="1"/>
  <c r="M24" i="1"/>
  <c r="L24" i="1"/>
  <c r="K24" i="1"/>
  <c r="I24" i="1"/>
  <c r="O23" i="1"/>
  <c r="N23" i="1"/>
  <c r="M23" i="1"/>
  <c r="L23" i="1"/>
  <c r="K23" i="1"/>
  <c r="I23" i="1"/>
  <c r="H23" i="1"/>
  <c r="G23" i="1"/>
  <c r="F23" i="1"/>
  <c r="E23" i="1"/>
  <c r="D23" i="1"/>
  <c r="O22" i="1"/>
  <c r="N22" i="1"/>
  <c r="M22" i="1"/>
  <c r="L22" i="1"/>
  <c r="K22" i="1"/>
  <c r="I22" i="1"/>
  <c r="H22" i="1"/>
  <c r="G22" i="1"/>
  <c r="F22" i="1"/>
  <c r="E22" i="1"/>
  <c r="D22" i="1"/>
  <c r="O21" i="1"/>
  <c r="N21" i="1"/>
  <c r="M21" i="1"/>
  <c r="L21" i="1"/>
  <c r="K21" i="1"/>
  <c r="I21" i="1"/>
  <c r="H21" i="1"/>
  <c r="G21" i="1"/>
  <c r="F21" i="1"/>
  <c r="E21" i="1"/>
  <c r="D21" i="1"/>
  <c r="O20" i="1"/>
  <c r="N20" i="1"/>
  <c r="M20" i="1"/>
  <c r="L20" i="1"/>
  <c r="K20" i="1"/>
  <c r="I20" i="1"/>
  <c r="H20" i="1"/>
  <c r="G20" i="1"/>
  <c r="F20" i="1"/>
  <c r="E20" i="1"/>
  <c r="D20" i="1"/>
  <c r="O19" i="1"/>
  <c r="N19" i="1"/>
  <c r="M19" i="1"/>
  <c r="L19" i="1"/>
  <c r="K19" i="1"/>
  <c r="I19" i="1"/>
  <c r="H19" i="1"/>
  <c r="G19" i="1"/>
  <c r="F19" i="1"/>
  <c r="E19" i="1"/>
  <c r="D19" i="1"/>
  <c r="O18" i="1"/>
  <c r="N18" i="1"/>
  <c r="M18" i="1"/>
  <c r="L18" i="1"/>
  <c r="K18" i="1"/>
  <c r="I18" i="1"/>
  <c r="H18" i="1"/>
  <c r="G18" i="1"/>
  <c r="F18" i="1"/>
  <c r="E18" i="1"/>
  <c r="D18" i="1"/>
  <c r="O17" i="1"/>
  <c r="N17" i="1"/>
  <c r="M17" i="1"/>
  <c r="L17" i="1"/>
  <c r="K17" i="1"/>
  <c r="I17" i="1"/>
  <c r="H17" i="1"/>
  <c r="G17" i="1"/>
  <c r="F17" i="1"/>
  <c r="E17" i="1"/>
  <c r="D17" i="1"/>
  <c r="O16" i="1"/>
  <c r="N16" i="1"/>
  <c r="M16" i="1"/>
  <c r="L16" i="1"/>
  <c r="K16" i="1"/>
  <c r="I16" i="1"/>
  <c r="H16" i="1"/>
  <c r="G16" i="1"/>
  <c r="F16" i="1"/>
  <c r="E16" i="1"/>
  <c r="D16" i="1"/>
  <c r="O15" i="1"/>
  <c r="N15" i="1"/>
  <c r="M15" i="1"/>
  <c r="L15" i="1"/>
  <c r="K15" i="1"/>
  <c r="I15" i="1"/>
  <c r="H15" i="1"/>
  <c r="G15" i="1"/>
  <c r="F15" i="1"/>
  <c r="E15" i="1"/>
  <c r="D15" i="1"/>
  <c r="O14" i="1"/>
  <c r="N14" i="1"/>
  <c r="M14" i="1"/>
  <c r="L14" i="1"/>
  <c r="K14" i="1"/>
  <c r="I14" i="1"/>
  <c r="O13" i="1"/>
  <c r="N13" i="1"/>
  <c r="M13" i="1"/>
  <c r="L13" i="1"/>
  <c r="K13" i="1"/>
  <c r="I13" i="1"/>
  <c r="O12" i="1"/>
  <c r="N12" i="1"/>
  <c r="M12" i="1"/>
  <c r="L12" i="1"/>
  <c r="K12" i="1"/>
  <c r="I12" i="1"/>
  <c r="O11" i="1"/>
  <c r="N11" i="1"/>
  <c r="M11" i="1"/>
  <c r="L11" i="1"/>
  <c r="K11" i="1"/>
  <c r="I11" i="1"/>
  <c r="C11" i="1"/>
  <c r="O10" i="1"/>
  <c r="N10" i="1"/>
  <c r="M10" i="1"/>
  <c r="L10" i="1"/>
  <c r="K10" i="1"/>
  <c r="I10" i="1"/>
  <c r="O9" i="1"/>
  <c r="N9" i="1"/>
  <c r="M9" i="1"/>
  <c r="L9" i="1"/>
  <c r="K9" i="1"/>
  <c r="I9" i="1"/>
  <c r="O8" i="1"/>
  <c r="N8" i="1"/>
  <c r="M8" i="1"/>
  <c r="L8" i="1"/>
  <c r="K8" i="1"/>
  <c r="I8" i="1"/>
  <c r="O7" i="1"/>
  <c r="N7" i="1"/>
  <c r="M7" i="1"/>
  <c r="L7" i="1"/>
  <c r="K7" i="1"/>
  <c r="I7" i="1"/>
  <c r="O6" i="1"/>
  <c r="N6" i="1"/>
  <c r="M6" i="1"/>
  <c r="L6" i="1"/>
  <c r="K6" i="1"/>
  <c r="I6" i="1"/>
  <c r="H6" i="1"/>
  <c r="G6" i="1"/>
  <c r="F6" i="1"/>
  <c r="E6" i="1"/>
  <c r="D6" i="1"/>
  <c r="O5" i="1"/>
  <c r="N5" i="1"/>
  <c r="M5" i="1"/>
  <c r="L5" i="1"/>
  <c r="K5" i="1"/>
  <c r="I5" i="1"/>
  <c r="H5" i="1"/>
  <c r="G5" i="1"/>
  <c r="F5" i="1"/>
  <c r="E5" i="1"/>
  <c r="D5" i="1"/>
  <c r="N4" i="1"/>
  <c r="M4" i="1"/>
  <c r="L4" i="1"/>
  <c r="K4" i="1"/>
  <c r="Q3" i="1"/>
  <c r="J3" i="1"/>
  <c r="C3" i="1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sharedStrings.xml><?xml version="1.0" encoding="utf-8"?>
<sst xmlns="http://schemas.openxmlformats.org/spreadsheetml/2006/main" count="63" uniqueCount="15">
  <si>
    <t>Sydney MSP</t>
  </si>
  <si>
    <t>Sydney EGP</t>
  </si>
  <si>
    <t>Adelaide MAP</t>
  </si>
  <si>
    <t>Adelaide SEAGas</t>
  </si>
  <si>
    <t>Brisbane RBP</t>
  </si>
  <si>
    <t>No of days</t>
  </si>
  <si>
    <t>MOS increase</t>
  </si>
  <si>
    <t>MOS decrease</t>
  </si>
  <si>
    <t>Summary statistics GJ/d</t>
  </si>
  <si>
    <t>Maximum</t>
  </si>
  <si>
    <t>Minimum</t>
  </si>
  <si>
    <t>Mean</t>
  </si>
  <si>
    <t>Std deviation</t>
  </si>
  <si>
    <t>% days positive</t>
  </si>
  <si>
    <t>% days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</si>
</sst>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56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9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/>
      <diagonal/>
    </border>
    <border>
      <left style="thin">
        <color indexed="56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/>
    <xf numFmtId="0" fontId="2" fillId="0" borderId="0" xfId="0" applyFont="1" applyAlignment="1">
      <alignment wrapText="1"/>
    </xf>
    <xf numFmtId="2" fontId="6" fillId="2" borderId="0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wrapText="1"/>
    </xf>
    <xf numFmtId="0" fontId="7" fillId="3" borderId="4" xfId="0" applyFont="1" applyFill="1" applyBorder="1"/>
    <xf numFmtId="3" fontId="8" fillId="3" borderId="4" xfId="0" applyNumberFormat="1" applyFont="1" applyFill="1" applyBorder="1"/>
    <xf numFmtId="3" fontId="9" fillId="3" borderId="5" xfId="1" applyNumberFormat="1" applyFont="1" applyFill="1" applyBorder="1" applyAlignment="1">
      <alignment horizontal="center"/>
    </xf>
    <xf numFmtId="3" fontId="9" fillId="3" borderId="6" xfId="1" applyNumberFormat="1" applyFont="1" applyFill="1" applyBorder="1"/>
    <xf numFmtId="3" fontId="9" fillId="3" borderId="0" xfId="1" applyNumberFormat="1" applyFont="1" applyFill="1" applyBorder="1"/>
    <xf numFmtId="3" fontId="9" fillId="3" borderId="7" xfId="1" applyNumberFormat="1" applyFont="1" applyFill="1" applyBorder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Fill="1"/>
    <xf numFmtId="3" fontId="9" fillId="3" borderId="8" xfId="1" applyNumberFormat="1" applyFont="1" applyFill="1" applyBorder="1" applyAlignment="1">
      <alignment horizontal="center"/>
    </xf>
    <xf numFmtId="3" fontId="9" fillId="3" borderId="9" xfId="1" applyNumberFormat="1" applyFont="1" applyFill="1" applyBorder="1"/>
    <xf numFmtId="164" fontId="2" fillId="0" borderId="0" xfId="0" applyNumberFormat="1" applyFont="1" applyBorder="1"/>
    <xf numFmtId="0" fontId="2" fillId="0" borderId="0" xfId="0" applyFont="1" applyBorder="1" applyAlignment="1">
      <alignment wrapText="1"/>
    </xf>
    <xf numFmtId="164" fontId="9" fillId="4" borderId="11" xfId="0" applyNumberFormat="1" applyFont="1" applyFill="1" applyBorder="1"/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164" fontId="9" fillId="3" borderId="15" xfId="0" applyNumberFormat="1" applyFont="1" applyFill="1" applyBorder="1" applyAlignment="1">
      <alignment horizontal="center"/>
    </xf>
    <xf numFmtId="165" fontId="2" fillId="0" borderId="0" xfId="2" applyNumberFormat="1" applyFont="1" applyBorder="1"/>
    <xf numFmtId="9" fontId="9" fillId="3" borderId="16" xfId="0" applyNumberFormat="1" applyFont="1" applyFill="1" applyBorder="1" applyAlignment="1">
      <alignment horizontal="center"/>
    </xf>
    <xf numFmtId="9" fontId="9" fillId="3" borderId="16" xfId="2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/>
    </xf>
    <xf numFmtId="0" fontId="11" fillId="3" borderId="5" xfId="0" applyFont="1" applyFill="1" applyBorder="1"/>
    <xf numFmtId="3" fontId="9" fillId="3" borderId="17" xfId="1" applyNumberFormat="1" applyFont="1" applyFill="1" applyBorder="1"/>
    <xf numFmtId="0" fontId="11" fillId="3" borderId="18" xfId="0" applyFont="1" applyFill="1" applyBorder="1"/>
    <xf numFmtId="3" fontId="9" fillId="3" borderId="19" xfId="1" applyNumberFormat="1" applyFont="1" applyFill="1" applyBorder="1"/>
    <xf numFmtId="3" fontId="9" fillId="3" borderId="20" xfId="1" applyNumberFormat="1" applyFont="1" applyFill="1" applyBorder="1"/>
    <xf numFmtId="164" fontId="2" fillId="0" borderId="0" xfId="0" applyNumberFormat="1" applyFont="1" applyBorder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164" fontId="9" fillId="3" borderId="8" xfId="0" applyNumberFormat="1" applyFont="1" applyFill="1" applyBorder="1"/>
    <xf numFmtId="9" fontId="9" fillId="3" borderId="17" xfId="2" applyFont="1" applyFill="1" applyBorder="1"/>
    <xf numFmtId="9" fontId="9" fillId="3" borderId="7" xfId="2" applyFont="1" applyFill="1" applyBorder="1"/>
    <xf numFmtId="164" fontId="9" fillId="3" borderId="18" xfId="0" applyNumberFormat="1" applyFont="1" applyFill="1" applyBorder="1"/>
    <xf numFmtId="9" fontId="9" fillId="3" borderId="19" xfId="2" applyFont="1" applyFill="1" applyBorder="1"/>
    <xf numFmtId="9" fontId="9" fillId="3" borderId="20" xfId="2" applyFont="1" applyFill="1" applyBorder="1"/>
    <xf numFmtId="0" fontId="2" fillId="0" borderId="0" xfId="0" applyFont="1" applyBorder="1"/>
    <xf numFmtId="0" fontId="2" fillId="5" borderId="0" xfId="0" applyFont="1" applyFill="1"/>
    <xf numFmtId="3" fontId="9" fillId="3" borderId="8" xfId="1" applyNumberFormat="1" applyFont="1" applyFill="1" applyBorder="1" applyAlignment="1">
      <alignment horizontal="center" vertical="center"/>
    </xf>
    <xf numFmtId="3" fontId="9" fillId="3" borderId="18" xfId="1" applyNumberFormat="1" applyFont="1" applyFill="1" applyBorder="1" applyAlignment="1">
      <alignment horizontal="center" vertical="center"/>
    </xf>
    <xf numFmtId="3" fontId="9" fillId="3" borderId="21" xfId="1" applyNumberFormat="1" applyFont="1" applyFill="1" applyBorder="1"/>
    <xf numFmtId="1" fontId="2" fillId="0" borderId="0" xfId="0" applyNumberFormat="1" applyFont="1" applyBorder="1"/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9" fontId="2" fillId="0" borderId="0" xfId="2" applyFont="1" applyFill="1" applyBorder="1"/>
    <xf numFmtId="9" fontId="2" fillId="0" borderId="0" xfId="0" applyNumberFormat="1" applyFont="1"/>
    <xf numFmtId="164" fontId="9" fillId="3" borderId="22" xfId="0" applyNumberFormat="1" applyFont="1" applyFill="1" applyBorder="1" applyAlignment="1">
      <alignment horizontal="center"/>
    </xf>
    <xf numFmtId="3" fontId="9" fillId="3" borderId="23" xfId="1" applyNumberFormat="1" applyFont="1" applyFill="1" applyBorder="1"/>
    <xf numFmtId="9" fontId="9" fillId="3" borderId="24" xfId="0" applyNumberFormat="1" applyFont="1" applyFill="1" applyBorder="1" applyAlignment="1">
      <alignment horizontal="center"/>
    </xf>
    <xf numFmtId="9" fontId="9" fillId="3" borderId="24" xfId="2" applyFont="1" applyFill="1" applyBorder="1" applyAlignment="1">
      <alignment horizontal="center"/>
    </xf>
    <xf numFmtId="164" fontId="9" fillId="3" borderId="25" xfId="0" applyNumberFormat="1" applyFont="1" applyFill="1" applyBorder="1" applyAlignment="1">
      <alignment horizontal="center"/>
    </xf>
    <xf numFmtId="0" fontId="11" fillId="3" borderId="6" xfId="0" applyFont="1" applyFill="1" applyBorder="1"/>
    <xf numFmtId="164" fontId="9" fillId="3" borderId="23" xfId="0" applyNumberFormat="1" applyFont="1" applyFill="1" applyBorder="1"/>
    <xf numFmtId="9" fontId="9" fillId="3" borderId="23" xfId="2" quotePrefix="1" applyFont="1" applyFill="1" applyBorder="1"/>
    <xf numFmtId="9" fontId="9" fillId="3" borderId="17" xfId="2" quotePrefix="1" applyFont="1" applyFill="1" applyBorder="1"/>
    <xf numFmtId="9" fontId="9" fillId="3" borderId="7" xfId="2" quotePrefix="1" applyFont="1" applyFill="1" applyBorder="1"/>
    <xf numFmtId="164" fontId="9" fillId="3" borderId="21" xfId="0" applyNumberFormat="1" applyFont="1" applyFill="1" applyBorder="1"/>
    <xf numFmtId="9" fontId="9" fillId="3" borderId="21" xfId="2" quotePrefix="1" applyFont="1" applyFill="1" applyBorder="1"/>
    <xf numFmtId="9" fontId="9" fillId="3" borderId="19" xfId="2" quotePrefix="1" applyFont="1" applyFill="1" applyBorder="1"/>
    <xf numFmtId="9" fontId="9" fillId="3" borderId="20" xfId="2" quotePrefix="1" applyFont="1" applyFill="1" applyBorder="1"/>
    <xf numFmtId="3" fontId="9" fillId="3" borderId="18" xfId="1" applyNumberFormat="1" applyFont="1" applyFill="1" applyBorder="1" applyAlignment="1">
      <alignment horizontal="center"/>
    </xf>
    <xf numFmtId="2" fontId="6" fillId="2" borderId="26" xfId="0" applyNumberFormat="1" applyFont="1" applyFill="1" applyBorder="1" applyAlignment="1">
      <alignment horizontal="center" wrapText="1"/>
    </xf>
    <xf numFmtId="2" fontId="6" fillId="2" borderId="27" xfId="0" applyNumberFormat="1" applyFont="1" applyFill="1" applyBorder="1" applyAlignment="1">
      <alignment horizontal="center" wrapText="1"/>
    </xf>
    <xf numFmtId="2" fontId="6" fillId="2" borderId="17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10" fillId="2" borderId="10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[1]Period_1!$Y$3</c:f>
              <c:strCache>
                <c:ptCount val="1"/>
                <c:pt idx="0">
                  <c:v>0.25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[1]Period_1!$Z$3:$AD$3</c:f>
              <c:numCache>
                <c:formatCode>General</c:formatCode>
                <c:ptCount val="5"/>
                <c:pt idx="0">
                  <c:v>-6868</c:v>
                </c:pt>
                <c:pt idx="1">
                  <c:v>-1414.0528675</c:v>
                </c:pt>
                <c:pt idx="2">
                  <c:v>-3718.75</c:v>
                </c:pt>
                <c:pt idx="3">
                  <c:v>-183.5</c:v>
                </c:pt>
                <c:pt idx="4">
                  <c:v>-1465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[1]Period_1!$Y$4</c:f>
              <c:strCache>
                <c:ptCount val="1"/>
                <c:pt idx="0">
                  <c:v>0.05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[1]Period_1!$Z$4:$AD$4</c:f>
              <c:numCache>
                <c:formatCode>General</c:formatCode>
                <c:ptCount val="5"/>
                <c:pt idx="0">
                  <c:v>-12683.25</c:v>
                </c:pt>
                <c:pt idx="1">
                  <c:v>-2442.2941145</c:v>
                </c:pt>
                <c:pt idx="2">
                  <c:v>-5999.35</c:v>
                </c:pt>
                <c:pt idx="3">
                  <c:v>-5706.25</c:v>
                </c:pt>
                <c:pt idx="4">
                  <c:v>-4376.05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[1]Period_1!$Y$5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[1]Period_1!$Z$5:$AD$5</c:f>
              <c:numCache>
                <c:formatCode>General</c:formatCode>
                <c:ptCount val="5"/>
                <c:pt idx="0">
                  <c:v>-22495</c:v>
                </c:pt>
                <c:pt idx="1">
                  <c:v>-4648.8456999999999</c:v>
                </c:pt>
                <c:pt idx="2">
                  <c:v>-11397</c:v>
                </c:pt>
                <c:pt idx="3">
                  <c:v>-17616</c:v>
                </c:pt>
                <c:pt idx="4">
                  <c:v>-10035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[1]Period_1!$Y$6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[1]Period_1!$Z$6:$AD$6</c:f>
              <c:numCache>
                <c:formatCode>General</c:formatCode>
                <c:ptCount val="5"/>
                <c:pt idx="0">
                  <c:v>-1132.6666666666667</c:v>
                </c:pt>
                <c:pt idx="1">
                  <c:v>-209.4216140000002</c:v>
                </c:pt>
                <c:pt idx="2">
                  <c:v>-654.16666666666663</c:v>
                </c:pt>
                <c:pt idx="3">
                  <c:v>-1227.7</c:v>
                </c:pt>
                <c:pt idx="4">
                  <c:v>-161.93333333333334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[1]Period_1!$Y$7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[1]Period_1!$Z$7:$AD$7</c:f>
              <c:numCache>
                <c:formatCode>General</c:formatCode>
                <c:ptCount val="5"/>
                <c:pt idx="0">
                  <c:v>-2169.5</c:v>
                </c:pt>
                <c:pt idx="1">
                  <c:v>-386.0498</c:v>
                </c:pt>
                <c:pt idx="2">
                  <c:v>-1364</c:v>
                </c:pt>
                <c:pt idx="3">
                  <c:v>1</c:v>
                </c:pt>
                <c:pt idx="4">
                  <c:v>-29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[1]Period_1!$Y$8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[1]Period_1!$Z$8:$AD$8</c:f>
              <c:numCache>
                <c:formatCode>General</c:formatCode>
                <c:ptCount val="5"/>
                <c:pt idx="0">
                  <c:v>25212</c:v>
                </c:pt>
                <c:pt idx="1">
                  <c:v>10121.31249</c:v>
                </c:pt>
                <c:pt idx="2">
                  <c:v>12028</c:v>
                </c:pt>
                <c:pt idx="3">
                  <c:v>196</c:v>
                </c:pt>
                <c:pt idx="4">
                  <c:v>6739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[1]Period_1!$Y$9</c:f>
              <c:strCache>
                <c:ptCount val="1"/>
                <c:pt idx="0">
                  <c:v>0.95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[1]Period_1!$Z$9:$AD$9</c:f>
              <c:numCache>
                <c:formatCode>General</c:formatCode>
                <c:ptCount val="5"/>
                <c:pt idx="0">
                  <c:v>14376.749999999991</c:v>
                </c:pt>
                <c:pt idx="1">
                  <c:v>2564.5651209999978</c:v>
                </c:pt>
                <c:pt idx="2">
                  <c:v>6928.1999999999953</c:v>
                </c:pt>
                <c:pt idx="3">
                  <c:v>87.69999999999996</c:v>
                </c:pt>
                <c:pt idx="4">
                  <c:v>4029.4499999999975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[1]Period_1!$Y$10</c:f>
              <c:strCache>
                <c:ptCount val="1"/>
                <c:pt idx="0">
                  <c:v>0.75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[1]Period_1!$Z$10:$AD$10</c:f>
              <c:numCache>
                <c:formatCode>General</c:formatCode>
                <c:ptCount val="5"/>
                <c:pt idx="0">
                  <c:v>3257.5</c:v>
                </c:pt>
                <c:pt idx="1">
                  <c:v>161.67977999999999</c:v>
                </c:pt>
                <c:pt idx="2">
                  <c:v>1734.5</c:v>
                </c:pt>
                <c:pt idx="3">
                  <c:v>39.75</c:v>
                </c:pt>
                <c:pt idx="4">
                  <c:v>1587.25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7423832"/>
        <c:axId val="221126424"/>
      </c:lineChart>
      <c:catAx>
        <c:axId val="7742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126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1264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423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'[1]P1 Graphs &amp; Statistics'!$K$4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'[1]P1 Graphs &amp; Statistics'!$K$5:$K$34</c:f>
              <c:numCache>
                <c:formatCode>General</c:formatCode>
                <c:ptCount val="30"/>
                <c:pt idx="0">
                  <c:v>25212</c:v>
                </c:pt>
                <c:pt idx="1">
                  <c:v>15882</c:v>
                </c:pt>
                <c:pt idx="2">
                  <c:v>12537</c:v>
                </c:pt>
                <c:pt idx="3">
                  <c:v>10038</c:v>
                </c:pt>
                <c:pt idx="4">
                  <c:v>7678</c:v>
                </c:pt>
                <c:pt idx="5">
                  <c:v>7063</c:v>
                </c:pt>
                <c:pt idx="6">
                  <c:v>5457</c:v>
                </c:pt>
                <c:pt idx="7">
                  <c:v>3534</c:v>
                </c:pt>
                <c:pt idx="8">
                  <c:v>2428</c:v>
                </c:pt>
                <c:pt idx="9">
                  <c:v>1680</c:v>
                </c:pt>
                <c:pt idx="10">
                  <c:v>610</c:v>
                </c:pt>
                <c:pt idx="11">
                  <c:v>12</c:v>
                </c:pt>
                <c:pt idx="12">
                  <c:v>-437</c:v>
                </c:pt>
                <c:pt idx="13">
                  <c:v>-1075</c:v>
                </c:pt>
                <c:pt idx="14">
                  <c:v>-1728</c:v>
                </c:pt>
                <c:pt idx="15">
                  <c:v>-2611</c:v>
                </c:pt>
                <c:pt idx="16">
                  <c:v>-3196</c:v>
                </c:pt>
                <c:pt idx="17">
                  <c:v>-4017</c:v>
                </c:pt>
                <c:pt idx="18">
                  <c:v>-4173</c:v>
                </c:pt>
                <c:pt idx="19">
                  <c:v>-4797</c:v>
                </c:pt>
                <c:pt idx="20">
                  <c:v>-5600</c:v>
                </c:pt>
                <c:pt idx="21">
                  <c:v>-6562</c:v>
                </c:pt>
                <c:pt idx="22">
                  <c:v>-6970</c:v>
                </c:pt>
                <c:pt idx="23">
                  <c:v>-8338</c:v>
                </c:pt>
                <c:pt idx="24">
                  <c:v>-8638</c:v>
                </c:pt>
                <c:pt idx="25">
                  <c:v>-9399</c:v>
                </c:pt>
                <c:pt idx="26">
                  <c:v>-10920</c:v>
                </c:pt>
                <c:pt idx="27">
                  <c:v>-11520</c:v>
                </c:pt>
                <c:pt idx="28">
                  <c:v>-13635</c:v>
                </c:pt>
                <c:pt idx="29">
                  <c:v>-22495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'[1]P1 Graphs &amp; Statistics'!$L$4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'[1]P1 Graphs &amp; Statistics'!$L$5:$L$34</c:f>
              <c:numCache>
                <c:formatCode>General</c:formatCode>
                <c:ptCount val="30"/>
                <c:pt idx="0">
                  <c:v>10121.31249</c:v>
                </c:pt>
                <c:pt idx="1">
                  <c:v>2855.5620399999998</c:v>
                </c:pt>
                <c:pt idx="2">
                  <c:v>2208.9022199999999</c:v>
                </c:pt>
                <c:pt idx="3">
                  <c:v>1513.61877</c:v>
                </c:pt>
                <c:pt idx="4">
                  <c:v>909.87820999999997</c:v>
                </c:pt>
                <c:pt idx="5">
                  <c:v>578.35641999999996</c:v>
                </c:pt>
                <c:pt idx="6">
                  <c:v>404.61187999999999</c:v>
                </c:pt>
                <c:pt idx="7">
                  <c:v>206.11134999999999</c:v>
                </c:pt>
                <c:pt idx="8">
                  <c:v>28.385069999999999</c:v>
                </c:pt>
                <c:pt idx="9">
                  <c:v>-7.8281299999999998</c:v>
                </c:pt>
                <c:pt idx="10">
                  <c:v>-24.09056</c:v>
                </c:pt>
                <c:pt idx="11">
                  <c:v>-71.398430000000005</c:v>
                </c:pt>
                <c:pt idx="12">
                  <c:v>-149.96875</c:v>
                </c:pt>
                <c:pt idx="13">
                  <c:v>-245.63667000000001</c:v>
                </c:pt>
                <c:pt idx="14">
                  <c:v>-335.28710000000001</c:v>
                </c:pt>
                <c:pt idx="15">
                  <c:v>-436.8125</c:v>
                </c:pt>
                <c:pt idx="16">
                  <c:v>-590.63891000000001</c:v>
                </c:pt>
                <c:pt idx="17">
                  <c:v>-656.28686000000005</c:v>
                </c:pt>
                <c:pt idx="18">
                  <c:v>-789.03710999999998</c:v>
                </c:pt>
                <c:pt idx="19">
                  <c:v>-1044.87941</c:v>
                </c:pt>
                <c:pt idx="20">
                  <c:v>-1094.2119700000001</c:v>
                </c:pt>
                <c:pt idx="21">
                  <c:v>-1256.35375</c:v>
                </c:pt>
                <c:pt idx="22">
                  <c:v>-1466.61924</c:v>
                </c:pt>
                <c:pt idx="23">
                  <c:v>-1580.2367200000001</c:v>
                </c:pt>
                <c:pt idx="24">
                  <c:v>-1791.6366499999999</c:v>
                </c:pt>
                <c:pt idx="25">
                  <c:v>-1924.43353</c:v>
                </c:pt>
                <c:pt idx="26">
                  <c:v>-2119.7603899999999</c:v>
                </c:pt>
                <c:pt idx="27">
                  <c:v>-2391.8935499999998</c:v>
                </c:pt>
                <c:pt idx="28">
                  <c:v>-2483.5309400000001</c:v>
                </c:pt>
                <c:pt idx="29">
                  <c:v>-4648.8456999999999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'[1]P1 Graphs &amp; Statistics'!$M$4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'[1]P1 Graphs &amp; Statistics'!$M$5:$M$34</c:f>
              <c:numCache>
                <c:formatCode>General</c:formatCode>
                <c:ptCount val="30"/>
                <c:pt idx="0">
                  <c:v>12028</c:v>
                </c:pt>
                <c:pt idx="1">
                  <c:v>7677</c:v>
                </c:pt>
                <c:pt idx="2">
                  <c:v>6013</c:v>
                </c:pt>
                <c:pt idx="3">
                  <c:v>5133</c:v>
                </c:pt>
                <c:pt idx="4">
                  <c:v>4303</c:v>
                </c:pt>
                <c:pt idx="5">
                  <c:v>2776</c:v>
                </c:pt>
                <c:pt idx="6">
                  <c:v>2287</c:v>
                </c:pt>
                <c:pt idx="7">
                  <c:v>1805</c:v>
                </c:pt>
                <c:pt idx="8">
                  <c:v>1523</c:v>
                </c:pt>
                <c:pt idx="9">
                  <c:v>1322</c:v>
                </c:pt>
                <c:pt idx="10">
                  <c:v>574</c:v>
                </c:pt>
                <c:pt idx="11">
                  <c:v>299</c:v>
                </c:pt>
                <c:pt idx="12">
                  <c:v>-447</c:v>
                </c:pt>
                <c:pt idx="13">
                  <c:v>-917</c:v>
                </c:pt>
                <c:pt idx="14">
                  <c:v>-1240</c:v>
                </c:pt>
                <c:pt idx="15">
                  <c:v>-1488</c:v>
                </c:pt>
                <c:pt idx="16">
                  <c:v>-1738</c:v>
                </c:pt>
                <c:pt idx="17">
                  <c:v>-2116</c:v>
                </c:pt>
                <c:pt idx="18">
                  <c:v>-2540</c:v>
                </c:pt>
                <c:pt idx="19">
                  <c:v>-2825</c:v>
                </c:pt>
                <c:pt idx="20">
                  <c:v>-3105</c:v>
                </c:pt>
                <c:pt idx="21">
                  <c:v>-3280</c:v>
                </c:pt>
                <c:pt idx="22">
                  <c:v>-3865</c:v>
                </c:pt>
                <c:pt idx="23">
                  <c:v>-4111</c:v>
                </c:pt>
                <c:pt idx="24">
                  <c:v>-4647</c:v>
                </c:pt>
                <c:pt idx="25">
                  <c:v>-4716</c:v>
                </c:pt>
                <c:pt idx="26">
                  <c:v>-4994</c:v>
                </c:pt>
                <c:pt idx="27">
                  <c:v>-5671</c:v>
                </c:pt>
                <c:pt idx="28">
                  <c:v>-6268</c:v>
                </c:pt>
                <c:pt idx="29">
                  <c:v>-11397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'[1]P1 Graphs &amp; Statistics'!$N$4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'[1]P1 Graphs &amp; Statistics'!$N$5:$N$34</c:f>
              <c:numCache>
                <c:formatCode>General</c:formatCode>
                <c:ptCount val="30"/>
                <c:pt idx="0">
                  <c:v>196</c:v>
                </c:pt>
                <c:pt idx="1">
                  <c:v>94</c:v>
                </c:pt>
                <c:pt idx="2">
                  <c:v>80</c:v>
                </c:pt>
                <c:pt idx="3">
                  <c:v>61</c:v>
                </c:pt>
                <c:pt idx="4">
                  <c:v>59</c:v>
                </c:pt>
                <c:pt idx="5">
                  <c:v>52</c:v>
                </c:pt>
                <c:pt idx="6">
                  <c:v>47</c:v>
                </c:pt>
                <c:pt idx="7">
                  <c:v>41</c:v>
                </c:pt>
                <c:pt idx="8">
                  <c:v>36</c:v>
                </c:pt>
                <c:pt idx="9">
                  <c:v>28</c:v>
                </c:pt>
                <c:pt idx="10">
                  <c:v>24</c:v>
                </c:pt>
                <c:pt idx="11">
                  <c:v>16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-1</c:v>
                </c:pt>
                <c:pt idx="18">
                  <c:v>-1</c:v>
                </c:pt>
                <c:pt idx="19">
                  <c:v>-3</c:v>
                </c:pt>
                <c:pt idx="20">
                  <c:v>-3</c:v>
                </c:pt>
                <c:pt idx="21">
                  <c:v>-5</c:v>
                </c:pt>
                <c:pt idx="22">
                  <c:v>-243</c:v>
                </c:pt>
                <c:pt idx="23">
                  <c:v>-472</c:v>
                </c:pt>
                <c:pt idx="24">
                  <c:v>-1398</c:v>
                </c:pt>
                <c:pt idx="25">
                  <c:v>-2311</c:v>
                </c:pt>
                <c:pt idx="26">
                  <c:v>-4258</c:v>
                </c:pt>
                <c:pt idx="27">
                  <c:v>-4906</c:v>
                </c:pt>
                <c:pt idx="28">
                  <c:v>-6361</c:v>
                </c:pt>
                <c:pt idx="29">
                  <c:v>-17616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'[1]P1 Graphs &amp; Statistics'!$O$4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'[1]P1 Graphs &amp; Statistics'!$O$5:$O$34</c:f>
              <c:numCache>
                <c:formatCode>General</c:formatCode>
                <c:ptCount val="30"/>
                <c:pt idx="0">
                  <c:v>6739</c:v>
                </c:pt>
                <c:pt idx="1">
                  <c:v>4416</c:v>
                </c:pt>
                <c:pt idx="2">
                  <c:v>3557</c:v>
                </c:pt>
                <c:pt idx="3">
                  <c:v>3085</c:v>
                </c:pt>
                <c:pt idx="4">
                  <c:v>2654</c:v>
                </c:pt>
                <c:pt idx="5">
                  <c:v>2294</c:v>
                </c:pt>
                <c:pt idx="6">
                  <c:v>2103</c:v>
                </c:pt>
                <c:pt idx="7">
                  <c:v>1669</c:v>
                </c:pt>
                <c:pt idx="8">
                  <c:v>1342</c:v>
                </c:pt>
                <c:pt idx="9">
                  <c:v>1026</c:v>
                </c:pt>
                <c:pt idx="10">
                  <c:v>741</c:v>
                </c:pt>
                <c:pt idx="11">
                  <c:v>446</c:v>
                </c:pt>
                <c:pt idx="12">
                  <c:v>411</c:v>
                </c:pt>
                <c:pt idx="13">
                  <c:v>102</c:v>
                </c:pt>
                <c:pt idx="14">
                  <c:v>36</c:v>
                </c:pt>
                <c:pt idx="15">
                  <c:v>-94</c:v>
                </c:pt>
                <c:pt idx="16">
                  <c:v>-230</c:v>
                </c:pt>
                <c:pt idx="17">
                  <c:v>-330</c:v>
                </c:pt>
                <c:pt idx="18">
                  <c:v>-624</c:v>
                </c:pt>
                <c:pt idx="19">
                  <c:v>-970</c:v>
                </c:pt>
                <c:pt idx="20">
                  <c:v>-1150</c:v>
                </c:pt>
                <c:pt idx="21">
                  <c:v>-1282</c:v>
                </c:pt>
                <c:pt idx="22">
                  <c:v>-1526</c:v>
                </c:pt>
                <c:pt idx="23">
                  <c:v>-1858</c:v>
                </c:pt>
                <c:pt idx="24">
                  <c:v>-2465</c:v>
                </c:pt>
                <c:pt idx="25">
                  <c:v>-2669</c:v>
                </c:pt>
                <c:pt idx="26">
                  <c:v>-3571</c:v>
                </c:pt>
                <c:pt idx="27">
                  <c:v>-3952</c:v>
                </c:pt>
                <c:pt idx="28">
                  <c:v>-4723</c:v>
                </c:pt>
                <c:pt idx="29">
                  <c:v>-10035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975472"/>
        <c:axId val="223004560"/>
      </c:lineChart>
      <c:catAx>
        <c:axId val="15097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00456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30045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97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[1]Period_2!$Y$3</c:f>
              <c:strCache>
                <c:ptCount val="1"/>
                <c:pt idx="0">
                  <c:v>0.25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[1]Period_2!$Z$3:$AD$3</c:f>
              <c:numCache>
                <c:formatCode>General</c:formatCode>
                <c:ptCount val="5"/>
                <c:pt idx="0">
                  <c:v>-6800</c:v>
                </c:pt>
                <c:pt idx="1">
                  <c:v>-1626.9403299999999</c:v>
                </c:pt>
                <c:pt idx="2">
                  <c:v>-2595.5</c:v>
                </c:pt>
                <c:pt idx="3">
                  <c:v>-7</c:v>
                </c:pt>
                <c:pt idx="4">
                  <c:v>-1326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[1]Period_2!$Y$4</c:f>
              <c:strCache>
                <c:ptCount val="1"/>
                <c:pt idx="0">
                  <c:v>0.05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[1]Period_2!$Z$4:$AD$4</c:f>
              <c:numCache>
                <c:formatCode>General</c:formatCode>
                <c:ptCount val="5"/>
                <c:pt idx="0">
                  <c:v>-14501.5</c:v>
                </c:pt>
                <c:pt idx="1">
                  <c:v>-3131.5312700000004</c:v>
                </c:pt>
                <c:pt idx="2">
                  <c:v>-5237.5</c:v>
                </c:pt>
                <c:pt idx="3">
                  <c:v>-4072</c:v>
                </c:pt>
                <c:pt idx="4">
                  <c:v>-3604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[1]Period_2!$Y$5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[1]Period_2!$Z$5:$AD$5</c:f>
              <c:numCache>
                <c:formatCode>General</c:formatCode>
                <c:ptCount val="5"/>
                <c:pt idx="0">
                  <c:v>-31169</c:v>
                </c:pt>
                <c:pt idx="1">
                  <c:v>-4299.3911200000002</c:v>
                </c:pt>
                <c:pt idx="2">
                  <c:v>-9182</c:v>
                </c:pt>
                <c:pt idx="3">
                  <c:v>-17065</c:v>
                </c:pt>
                <c:pt idx="4">
                  <c:v>-14142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[1]Period_2!$Y$6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[1]Period_2!$Z$6:$AD$6</c:f>
              <c:numCache>
                <c:formatCode>General</c:formatCode>
                <c:ptCount val="5"/>
                <c:pt idx="0">
                  <c:v>-2029.5806451612902</c:v>
                </c:pt>
                <c:pt idx="1">
                  <c:v>-599.04478451612908</c:v>
                </c:pt>
                <c:pt idx="2">
                  <c:v>-731.32258064516134</c:v>
                </c:pt>
                <c:pt idx="3">
                  <c:v>-893.64516129032256</c:v>
                </c:pt>
                <c:pt idx="4">
                  <c:v>46.161290322580648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[1]Period_2!$Y$7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[1]Period_2!$Z$7:$AD$7</c:f>
              <c:numCache>
                <c:formatCode>General</c:formatCode>
                <c:ptCount val="5"/>
                <c:pt idx="0">
                  <c:v>-1913</c:v>
                </c:pt>
                <c:pt idx="1">
                  <c:v>-890.82083999999998</c:v>
                </c:pt>
                <c:pt idx="2">
                  <c:v>-514</c:v>
                </c:pt>
                <c:pt idx="3">
                  <c:v>18</c:v>
                </c:pt>
                <c:pt idx="4">
                  <c:v>370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[1]Period_2!$Y$8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[1]Period_2!$Z$8:$AD$8</c:f>
              <c:numCache>
                <c:formatCode>General</c:formatCode>
                <c:ptCount val="5"/>
                <c:pt idx="0">
                  <c:v>19702</c:v>
                </c:pt>
                <c:pt idx="1">
                  <c:v>4276.7325799999999</c:v>
                </c:pt>
                <c:pt idx="2">
                  <c:v>6361</c:v>
                </c:pt>
                <c:pt idx="3">
                  <c:v>564</c:v>
                </c:pt>
                <c:pt idx="4">
                  <c:v>8538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[1]Period_2!$Y$9</c:f>
              <c:strCache>
                <c:ptCount val="1"/>
                <c:pt idx="0">
                  <c:v>0.95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[1]Period_2!$Z$9:$AD$9</c:f>
              <c:numCache>
                <c:formatCode>General</c:formatCode>
                <c:ptCount val="5"/>
                <c:pt idx="0">
                  <c:v>10233.5</c:v>
                </c:pt>
                <c:pt idx="1">
                  <c:v>3019.5374099999999</c:v>
                </c:pt>
                <c:pt idx="2">
                  <c:v>4020.5</c:v>
                </c:pt>
                <c:pt idx="3">
                  <c:v>116</c:v>
                </c:pt>
                <c:pt idx="4">
                  <c:v>4171.5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[1]Period_2!$Y$10</c:f>
              <c:strCache>
                <c:ptCount val="1"/>
                <c:pt idx="0">
                  <c:v>0.75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[1]Period_2!$Z$10:$AD$10</c:f>
              <c:numCache>
                <c:formatCode>General</c:formatCode>
                <c:ptCount val="5"/>
                <c:pt idx="0">
                  <c:v>3816</c:v>
                </c:pt>
                <c:pt idx="1">
                  <c:v>38.818064999999997</c:v>
                </c:pt>
                <c:pt idx="2">
                  <c:v>1347</c:v>
                </c:pt>
                <c:pt idx="3">
                  <c:v>57.5</c:v>
                </c:pt>
                <c:pt idx="4">
                  <c:v>1825.5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23710352"/>
        <c:axId val="223710736"/>
      </c:lineChart>
      <c:catAx>
        <c:axId val="22371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71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107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710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'[1]P2 Graphs &amp; Statistics'!$K$4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'[1]P2 Graphs &amp; Statistics'!$K$5:$K$35</c:f>
              <c:numCache>
                <c:formatCode>General</c:formatCode>
                <c:ptCount val="31"/>
                <c:pt idx="0">
                  <c:v>19702</c:v>
                </c:pt>
                <c:pt idx="1">
                  <c:v>11293</c:v>
                </c:pt>
                <c:pt idx="2">
                  <c:v>9174</c:v>
                </c:pt>
                <c:pt idx="3">
                  <c:v>7892</c:v>
                </c:pt>
                <c:pt idx="4">
                  <c:v>6853</c:v>
                </c:pt>
                <c:pt idx="5">
                  <c:v>6079</c:v>
                </c:pt>
                <c:pt idx="6">
                  <c:v>5607</c:v>
                </c:pt>
                <c:pt idx="7">
                  <c:v>4485</c:v>
                </c:pt>
                <c:pt idx="8">
                  <c:v>3147</c:v>
                </c:pt>
                <c:pt idx="9">
                  <c:v>2109</c:v>
                </c:pt>
                <c:pt idx="10">
                  <c:v>1830</c:v>
                </c:pt>
                <c:pt idx="11">
                  <c:v>1088</c:v>
                </c:pt>
                <c:pt idx="12">
                  <c:v>233</c:v>
                </c:pt>
                <c:pt idx="13">
                  <c:v>-824</c:v>
                </c:pt>
                <c:pt idx="14">
                  <c:v>-1537</c:v>
                </c:pt>
                <c:pt idx="15">
                  <c:v>-1913</c:v>
                </c:pt>
                <c:pt idx="16">
                  <c:v>-2591</c:v>
                </c:pt>
                <c:pt idx="17">
                  <c:v>-2952</c:v>
                </c:pt>
                <c:pt idx="18">
                  <c:v>-3605</c:v>
                </c:pt>
                <c:pt idx="19">
                  <c:v>-4271</c:v>
                </c:pt>
                <c:pt idx="20">
                  <c:v>-4941</c:v>
                </c:pt>
                <c:pt idx="21">
                  <c:v>-5979</c:v>
                </c:pt>
                <c:pt idx="22">
                  <c:v>-6410</c:v>
                </c:pt>
                <c:pt idx="23">
                  <c:v>-7190</c:v>
                </c:pt>
                <c:pt idx="24">
                  <c:v>-8125</c:v>
                </c:pt>
                <c:pt idx="25">
                  <c:v>-9267</c:v>
                </c:pt>
                <c:pt idx="26">
                  <c:v>-10455</c:v>
                </c:pt>
                <c:pt idx="27">
                  <c:v>-12177</c:v>
                </c:pt>
                <c:pt idx="28">
                  <c:v>-13000</c:v>
                </c:pt>
                <c:pt idx="29">
                  <c:v>-16003</c:v>
                </c:pt>
                <c:pt idx="30">
                  <c:v>-31169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'[1]P2 Graphs &amp; Statistics'!$L$4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'[1]P2 Graphs &amp; Statistics'!$L$5:$L$35</c:f>
              <c:numCache>
                <c:formatCode>General</c:formatCode>
                <c:ptCount val="31"/>
                <c:pt idx="0">
                  <c:v>4276.7325799999999</c:v>
                </c:pt>
                <c:pt idx="1">
                  <c:v>3485.63483</c:v>
                </c:pt>
                <c:pt idx="2">
                  <c:v>2553.4399899999999</c:v>
                </c:pt>
                <c:pt idx="3">
                  <c:v>1989.5335600000001</c:v>
                </c:pt>
                <c:pt idx="4">
                  <c:v>1538.8732600000001</c:v>
                </c:pt>
                <c:pt idx="5">
                  <c:v>1058.6152199999999</c:v>
                </c:pt>
                <c:pt idx="6">
                  <c:v>584.17137000000002</c:v>
                </c:pt>
                <c:pt idx="7">
                  <c:v>74.886129999999994</c:v>
                </c:pt>
                <c:pt idx="8">
                  <c:v>2.75</c:v>
                </c:pt>
                <c:pt idx="9">
                  <c:v>-254.21924999999999</c:v>
                </c:pt>
                <c:pt idx="10">
                  <c:v>-337.70726000000002</c:v>
                </c:pt>
                <c:pt idx="11">
                  <c:v>-532.40970000000004</c:v>
                </c:pt>
                <c:pt idx="12">
                  <c:v>-610.14629000000002</c:v>
                </c:pt>
                <c:pt idx="13">
                  <c:v>-731.32541000000003</c:v>
                </c:pt>
                <c:pt idx="14">
                  <c:v>-849.47461999999996</c:v>
                </c:pt>
                <c:pt idx="15">
                  <c:v>-890.82083999999998</c:v>
                </c:pt>
                <c:pt idx="16">
                  <c:v>-1017.32186</c:v>
                </c:pt>
                <c:pt idx="17">
                  <c:v>-1130.25495</c:v>
                </c:pt>
                <c:pt idx="18">
                  <c:v>-1237.64426</c:v>
                </c:pt>
                <c:pt idx="19">
                  <c:v>-1338.28215</c:v>
                </c:pt>
                <c:pt idx="20">
                  <c:v>-1394.88229</c:v>
                </c:pt>
                <c:pt idx="21">
                  <c:v>-1480.80492</c:v>
                </c:pt>
                <c:pt idx="22">
                  <c:v>-1553.7773500000001</c:v>
                </c:pt>
                <c:pt idx="23">
                  <c:v>-1700.10331</c:v>
                </c:pt>
                <c:pt idx="24">
                  <c:v>-1779.9575199999999</c:v>
                </c:pt>
                <c:pt idx="25">
                  <c:v>-1940.7578100000001</c:v>
                </c:pt>
                <c:pt idx="26">
                  <c:v>-2232.68219</c:v>
                </c:pt>
                <c:pt idx="27">
                  <c:v>-2559.99962</c:v>
                </c:pt>
                <c:pt idx="28">
                  <c:v>-2993.8652900000002</c:v>
                </c:pt>
                <c:pt idx="29">
                  <c:v>-3269.1972500000002</c:v>
                </c:pt>
                <c:pt idx="30">
                  <c:v>-4299.3911200000002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'[1]P2 Graphs &amp; Statistics'!$M$4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'[1]P2 Graphs &amp; Statistics'!$M$5:$M$35</c:f>
              <c:numCache>
                <c:formatCode>General</c:formatCode>
                <c:ptCount val="31"/>
                <c:pt idx="0">
                  <c:v>6361</c:v>
                </c:pt>
                <c:pt idx="1">
                  <c:v>4669</c:v>
                </c:pt>
                <c:pt idx="2">
                  <c:v>3372</c:v>
                </c:pt>
                <c:pt idx="3">
                  <c:v>2766</c:v>
                </c:pt>
                <c:pt idx="4">
                  <c:v>2254</c:v>
                </c:pt>
                <c:pt idx="5">
                  <c:v>1799</c:v>
                </c:pt>
                <c:pt idx="6">
                  <c:v>1619</c:v>
                </c:pt>
                <c:pt idx="7">
                  <c:v>1511</c:v>
                </c:pt>
                <c:pt idx="8">
                  <c:v>1183</c:v>
                </c:pt>
                <c:pt idx="9">
                  <c:v>684</c:v>
                </c:pt>
                <c:pt idx="10">
                  <c:v>467</c:v>
                </c:pt>
                <c:pt idx="11">
                  <c:v>166</c:v>
                </c:pt>
                <c:pt idx="12">
                  <c:v>9</c:v>
                </c:pt>
                <c:pt idx="13">
                  <c:v>-140</c:v>
                </c:pt>
                <c:pt idx="14">
                  <c:v>-296</c:v>
                </c:pt>
                <c:pt idx="15">
                  <c:v>-514</c:v>
                </c:pt>
                <c:pt idx="16">
                  <c:v>-745</c:v>
                </c:pt>
                <c:pt idx="17">
                  <c:v>-1082</c:v>
                </c:pt>
                <c:pt idx="18">
                  <c:v>-1259</c:v>
                </c:pt>
                <c:pt idx="19">
                  <c:v>-1438</c:v>
                </c:pt>
                <c:pt idx="20">
                  <c:v>-1694</c:v>
                </c:pt>
                <c:pt idx="21">
                  <c:v>-2012</c:v>
                </c:pt>
                <c:pt idx="22">
                  <c:v>-2418</c:v>
                </c:pt>
                <c:pt idx="23">
                  <c:v>-2773</c:v>
                </c:pt>
                <c:pt idx="24">
                  <c:v>-3073</c:v>
                </c:pt>
                <c:pt idx="25">
                  <c:v>-3599</c:v>
                </c:pt>
                <c:pt idx="26">
                  <c:v>-4230</c:v>
                </c:pt>
                <c:pt idx="27">
                  <c:v>-4601</c:v>
                </c:pt>
                <c:pt idx="28">
                  <c:v>-4973</c:v>
                </c:pt>
                <c:pt idx="29">
                  <c:v>-5502</c:v>
                </c:pt>
                <c:pt idx="30">
                  <c:v>-9182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'[1]P2 Graphs &amp; Statistics'!$N$4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'[1]P2 Graphs &amp; Statistics'!$N$5:$N$35</c:f>
              <c:numCache>
                <c:formatCode>General</c:formatCode>
                <c:ptCount val="31"/>
                <c:pt idx="0">
                  <c:v>564</c:v>
                </c:pt>
                <c:pt idx="1">
                  <c:v>136</c:v>
                </c:pt>
                <c:pt idx="2">
                  <c:v>96</c:v>
                </c:pt>
                <c:pt idx="3">
                  <c:v>85</c:v>
                </c:pt>
                <c:pt idx="4">
                  <c:v>78</c:v>
                </c:pt>
                <c:pt idx="5">
                  <c:v>69</c:v>
                </c:pt>
                <c:pt idx="6">
                  <c:v>65</c:v>
                </c:pt>
                <c:pt idx="7">
                  <c:v>62</c:v>
                </c:pt>
                <c:pt idx="8">
                  <c:v>53</c:v>
                </c:pt>
                <c:pt idx="9">
                  <c:v>50</c:v>
                </c:pt>
                <c:pt idx="10">
                  <c:v>46</c:v>
                </c:pt>
                <c:pt idx="11">
                  <c:v>40</c:v>
                </c:pt>
                <c:pt idx="12">
                  <c:v>35</c:v>
                </c:pt>
                <c:pt idx="13">
                  <c:v>25</c:v>
                </c:pt>
                <c:pt idx="14">
                  <c:v>20</c:v>
                </c:pt>
                <c:pt idx="15">
                  <c:v>18</c:v>
                </c:pt>
                <c:pt idx="16">
                  <c:v>11</c:v>
                </c:pt>
                <c:pt idx="17">
                  <c:v>7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-2</c:v>
                </c:pt>
                <c:pt idx="22">
                  <c:v>-6</c:v>
                </c:pt>
                <c:pt idx="23">
                  <c:v>-8</c:v>
                </c:pt>
                <c:pt idx="24">
                  <c:v>-81</c:v>
                </c:pt>
                <c:pt idx="25">
                  <c:v>-497</c:v>
                </c:pt>
                <c:pt idx="26">
                  <c:v>-1094</c:v>
                </c:pt>
                <c:pt idx="27">
                  <c:v>-2271</c:v>
                </c:pt>
                <c:pt idx="28">
                  <c:v>-3301</c:v>
                </c:pt>
                <c:pt idx="29">
                  <c:v>-4843</c:v>
                </c:pt>
                <c:pt idx="30">
                  <c:v>-17065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'[1]P2 Graphs &amp; Statistics'!$O$4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'[1]P2 Graphs &amp; Statistics'!$O$5:$O$35</c:f>
              <c:numCache>
                <c:formatCode>General</c:formatCode>
                <c:ptCount val="31"/>
                <c:pt idx="0">
                  <c:v>8538</c:v>
                </c:pt>
                <c:pt idx="1">
                  <c:v>4879</c:v>
                </c:pt>
                <c:pt idx="2">
                  <c:v>3464</c:v>
                </c:pt>
                <c:pt idx="3">
                  <c:v>3129</c:v>
                </c:pt>
                <c:pt idx="4">
                  <c:v>2510</c:v>
                </c:pt>
                <c:pt idx="5">
                  <c:v>2368</c:v>
                </c:pt>
                <c:pt idx="6">
                  <c:v>2175</c:v>
                </c:pt>
                <c:pt idx="7">
                  <c:v>1876</c:v>
                </c:pt>
                <c:pt idx="8">
                  <c:v>1775</c:v>
                </c:pt>
                <c:pt idx="9">
                  <c:v>1645</c:v>
                </c:pt>
                <c:pt idx="10">
                  <c:v>1343</c:v>
                </c:pt>
                <c:pt idx="11">
                  <c:v>1218</c:v>
                </c:pt>
                <c:pt idx="12">
                  <c:v>826</c:v>
                </c:pt>
                <c:pt idx="13">
                  <c:v>660</c:v>
                </c:pt>
                <c:pt idx="14">
                  <c:v>543</c:v>
                </c:pt>
                <c:pt idx="15">
                  <c:v>370</c:v>
                </c:pt>
                <c:pt idx="16">
                  <c:v>114</c:v>
                </c:pt>
                <c:pt idx="17">
                  <c:v>-200</c:v>
                </c:pt>
                <c:pt idx="18">
                  <c:v>-415</c:v>
                </c:pt>
                <c:pt idx="19">
                  <c:v>-609</c:v>
                </c:pt>
                <c:pt idx="20">
                  <c:v>-748</c:v>
                </c:pt>
                <c:pt idx="21">
                  <c:v>-914</c:v>
                </c:pt>
                <c:pt idx="22">
                  <c:v>-1093</c:v>
                </c:pt>
                <c:pt idx="23">
                  <c:v>-1559</c:v>
                </c:pt>
                <c:pt idx="24">
                  <c:v>-1704</c:v>
                </c:pt>
                <c:pt idx="25">
                  <c:v>-2244</c:v>
                </c:pt>
                <c:pt idx="26">
                  <c:v>-2509</c:v>
                </c:pt>
                <c:pt idx="27">
                  <c:v>-2657</c:v>
                </c:pt>
                <c:pt idx="28">
                  <c:v>-3274</c:v>
                </c:pt>
                <c:pt idx="29">
                  <c:v>-3934</c:v>
                </c:pt>
                <c:pt idx="30">
                  <c:v>-14142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16848"/>
        <c:axId val="223695288"/>
      </c:lineChart>
      <c:catAx>
        <c:axId val="22431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6952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36952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316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[1]Period_3!$Y$3</c:f>
              <c:strCache>
                <c:ptCount val="1"/>
                <c:pt idx="0">
                  <c:v>0.25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[1]Period_3!$Z$3:$AD$3</c:f>
              <c:numCache>
                <c:formatCode>General</c:formatCode>
                <c:ptCount val="5"/>
                <c:pt idx="0">
                  <c:v>-4611.5</c:v>
                </c:pt>
                <c:pt idx="1">
                  <c:v>-1691.0378475</c:v>
                </c:pt>
                <c:pt idx="2">
                  <c:v>-992.25</c:v>
                </c:pt>
                <c:pt idx="3">
                  <c:v>-542.25</c:v>
                </c:pt>
                <c:pt idx="4">
                  <c:v>-1305.25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[1]Period_3!$Y$4</c:f>
              <c:strCache>
                <c:ptCount val="1"/>
                <c:pt idx="0">
                  <c:v>0.05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[1]Period_3!$Z$4:$AD$4</c:f>
              <c:numCache>
                <c:formatCode>General</c:formatCode>
                <c:ptCount val="5"/>
                <c:pt idx="0">
                  <c:v>-12400.3</c:v>
                </c:pt>
                <c:pt idx="1">
                  <c:v>-2771.7923784999998</c:v>
                </c:pt>
                <c:pt idx="2">
                  <c:v>-2748.6</c:v>
                </c:pt>
                <c:pt idx="3">
                  <c:v>-4521.05</c:v>
                </c:pt>
                <c:pt idx="4">
                  <c:v>-3169.15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[1]Period_3!$Y$5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[1]Period_3!$Z$5:$AD$5</c:f>
              <c:numCache>
                <c:formatCode>General</c:formatCode>
                <c:ptCount val="5"/>
                <c:pt idx="0">
                  <c:v>-35148</c:v>
                </c:pt>
                <c:pt idx="1">
                  <c:v>-3973.4682699999998</c:v>
                </c:pt>
                <c:pt idx="2">
                  <c:v>-5440</c:v>
                </c:pt>
                <c:pt idx="3">
                  <c:v>-11001</c:v>
                </c:pt>
                <c:pt idx="4">
                  <c:v>-5206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[1]Period_3!$Y$6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[1]Period_3!$Z$6:$AD$6</c:f>
              <c:numCache>
                <c:formatCode>General</c:formatCode>
                <c:ptCount val="5"/>
                <c:pt idx="0">
                  <c:v>-399.16666666666669</c:v>
                </c:pt>
                <c:pt idx="1">
                  <c:v>-661.13380266666672</c:v>
                </c:pt>
                <c:pt idx="2">
                  <c:v>638.9666666666667</c:v>
                </c:pt>
                <c:pt idx="3">
                  <c:v>-949.6</c:v>
                </c:pt>
                <c:pt idx="4">
                  <c:v>862.1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[1]Period_3!$Y$7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[1]Period_3!$Z$7:$AD$7</c:f>
              <c:numCache>
                <c:formatCode>General</c:formatCode>
                <c:ptCount val="5"/>
                <c:pt idx="0">
                  <c:v>510</c:v>
                </c:pt>
                <c:pt idx="1">
                  <c:v>-846.24347999999998</c:v>
                </c:pt>
                <c:pt idx="2">
                  <c:v>447</c:v>
                </c:pt>
                <c:pt idx="3">
                  <c:v>18</c:v>
                </c:pt>
                <c:pt idx="4">
                  <c:v>457.5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[1]Period_3!$Y$8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[1]Period_3!$Z$8:$AD$8</c:f>
              <c:numCache>
                <c:formatCode>General</c:formatCode>
                <c:ptCount val="5"/>
                <c:pt idx="0">
                  <c:v>18367</c:v>
                </c:pt>
                <c:pt idx="1">
                  <c:v>4625.3919699999997</c:v>
                </c:pt>
                <c:pt idx="2">
                  <c:v>8070</c:v>
                </c:pt>
                <c:pt idx="3">
                  <c:v>584</c:v>
                </c:pt>
                <c:pt idx="4">
                  <c:v>13575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[1]Period_3!$Y$9</c:f>
              <c:strCache>
                <c:ptCount val="1"/>
                <c:pt idx="0">
                  <c:v>0.95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[1]Period_3!$Z$9:$AD$9</c:f>
              <c:numCache>
                <c:formatCode>General</c:formatCode>
                <c:ptCount val="5"/>
                <c:pt idx="0">
                  <c:v>11325.799999999994</c:v>
                </c:pt>
                <c:pt idx="1">
                  <c:v>1916.484430499999</c:v>
                </c:pt>
                <c:pt idx="2">
                  <c:v>4667.3499999999949</c:v>
                </c:pt>
                <c:pt idx="3">
                  <c:v>140.64999999999981</c:v>
                </c:pt>
                <c:pt idx="4">
                  <c:v>5512.7499999999973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[1]Period_3!$Y$10</c:f>
              <c:strCache>
                <c:ptCount val="1"/>
                <c:pt idx="0">
                  <c:v>0.75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[1]Period_3!$Z$10:$AD$10</c:f>
              <c:numCache>
                <c:formatCode>General</c:formatCode>
                <c:ptCount val="5"/>
                <c:pt idx="0">
                  <c:v>4891.25</c:v>
                </c:pt>
                <c:pt idx="1">
                  <c:v>243.6635225</c:v>
                </c:pt>
                <c:pt idx="2">
                  <c:v>2072.5</c:v>
                </c:pt>
                <c:pt idx="3">
                  <c:v>61.25</c:v>
                </c:pt>
                <c:pt idx="4">
                  <c:v>2535.75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24252352"/>
        <c:axId val="224252744"/>
      </c:lineChart>
      <c:catAx>
        <c:axId val="2242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25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2527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25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'[1]P3 Graphs &amp; Statistics'!$K$4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'[1]P3 Graphs &amp; Statistics'!$K$5:$K$34</c:f>
              <c:numCache>
                <c:formatCode>General</c:formatCode>
                <c:ptCount val="30"/>
                <c:pt idx="0">
                  <c:v>18367</c:v>
                </c:pt>
                <c:pt idx="1">
                  <c:v>12206</c:v>
                </c:pt>
                <c:pt idx="2">
                  <c:v>10250</c:v>
                </c:pt>
                <c:pt idx="3">
                  <c:v>9323</c:v>
                </c:pt>
                <c:pt idx="4">
                  <c:v>7775</c:v>
                </c:pt>
                <c:pt idx="5">
                  <c:v>7554</c:v>
                </c:pt>
                <c:pt idx="6">
                  <c:v>6149</c:v>
                </c:pt>
                <c:pt idx="7">
                  <c:v>5085</c:v>
                </c:pt>
                <c:pt idx="8">
                  <c:v>4310</c:v>
                </c:pt>
                <c:pt idx="9">
                  <c:v>3351</c:v>
                </c:pt>
                <c:pt idx="10">
                  <c:v>2892</c:v>
                </c:pt>
                <c:pt idx="11">
                  <c:v>2515</c:v>
                </c:pt>
                <c:pt idx="12">
                  <c:v>1940</c:v>
                </c:pt>
                <c:pt idx="13">
                  <c:v>1319</c:v>
                </c:pt>
                <c:pt idx="14">
                  <c:v>838</c:v>
                </c:pt>
                <c:pt idx="15">
                  <c:v>182</c:v>
                </c:pt>
                <c:pt idx="16">
                  <c:v>-144</c:v>
                </c:pt>
                <c:pt idx="17">
                  <c:v>-820</c:v>
                </c:pt>
                <c:pt idx="18">
                  <c:v>-1486</c:v>
                </c:pt>
                <c:pt idx="19">
                  <c:v>-2475</c:v>
                </c:pt>
                <c:pt idx="20">
                  <c:v>-3009</c:v>
                </c:pt>
                <c:pt idx="21">
                  <c:v>-3854</c:v>
                </c:pt>
                <c:pt idx="22">
                  <c:v>-4864</c:v>
                </c:pt>
                <c:pt idx="23">
                  <c:v>-5464</c:v>
                </c:pt>
                <c:pt idx="24">
                  <c:v>-6464</c:v>
                </c:pt>
                <c:pt idx="25">
                  <c:v>-8139</c:v>
                </c:pt>
                <c:pt idx="26">
                  <c:v>-9644</c:v>
                </c:pt>
                <c:pt idx="27">
                  <c:v>-10857</c:v>
                </c:pt>
                <c:pt idx="28">
                  <c:v>-13663</c:v>
                </c:pt>
                <c:pt idx="29">
                  <c:v>-35148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'[1]P3 Graphs &amp; Statistics'!$L$4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'[1]P3 Graphs &amp; Statistics'!$L$5:$L$34</c:f>
              <c:numCache>
                <c:formatCode>General</c:formatCode>
                <c:ptCount val="30"/>
                <c:pt idx="0">
                  <c:v>4625.3919699999997</c:v>
                </c:pt>
                <c:pt idx="1">
                  <c:v>2084.0291999999999</c:v>
                </c:pt>
                <c:pt idx="2">
                  <c:v>1711.70749</c:v>
                </c:pt>
                <c:pt idx="3">
                  <c:v>712.92660999999998</c:v>
                </c:pt>
                <c:pt idx="4">
                  <c:v>652.1078</c:v>
                </c:pt>
                <c:pt idx="5">
                  <c:v>558.70168000000001</c:v>
                </c:pt>
                <c:pt idx="6">
                  <c:v>416.11131999999998</c:v>
                </c:pt>
                <c:pt idx="7">
                  <c:v>267.98876000000001</c:v>
                </c:pt>
                <c:pt idx="8">
                  <c:v>170.68781000000001</c:v>
                </c:pt>
                <c:pt idx="9">
                  <c:v>95.622460000000004</c:v>
                </c:pt>
                <c:pt idx="10">
                  <c:v>-62.140749999999997</c:v>
                </c:pt>
                <c:pt idx="11">
                  <c:v>-458.46161999999998</c:v>
                </c:pt>
                <c:pt idx="12">
                  <c:v>-606.26315</c:v>
                </c:pt>
                <c:pt idx="13">
                  <c:v>-680.50094000000001</c:v>
                </c:pt>
                <c:pt idx="14">
                  <c:v>-771.63842999999997</c:v>
                </c:pt>
                <c:pt idx="15">
                  <c:v>-920.84852999999998</c:v>
                </c:pt>
                <c:pt idx="16">
                  <c:v>-1044.1599100000001</c:v>
                </c:pt>
                <c:pt idx="17">
                  <c:v>-1154.7443699999999</c:v>
                </c:pt>
                <c:pt idx="18">
                  <c:v>-1327.8823299999999</c:v>
                </c:pt>
                <c:pt idx="19">
                  <c:v>-1420.4506799999999</c:v>
                </c:pt>
                <c:pt idx="20">
                  <c:v>-1523.5736199999999</c:v>
                </c:pt>
                <c:pt idx="21">
                  <c:v>-1573.0087799999999</c:v>
                </c:pt>
                <c:pt idx="22">
                  <c:v>-1730.38087</c:v>
                </c:pt>
                <c:pt idx="23">
                  <c:v>-1861.9003499999999</c:v>
                </c:pt>
                <c:pt idx="24">
                  <c:v>-1958.66435</c:v>
                </c:pt>
                <c:pt idx="25">
                  <c:v>-2147.9999800000001</c:v>
                </c:pt>
                <c:pt idx="26">
                  <c:v>-2412.2829000000002</c:v>
                </c:pt>
                <c:pt idx="27">
                  <c:v>-2537.1326399999998</c:v>
                </c:pt>
                <c:pt idx="28">
                  <c:v>-2963.7867099999999</c:v>
                </c:pt>
                <c:pt idx="29">
                  <c:v>-3973.4682699999998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'[1]P3 Graphs &amp; Statistics'!$M$4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'[1]P3 Graphs &amp; Statistics'!$M$5:$M$34</c:f>
              <c:numCache>
                <c:formatCode>General</c:formatCode>
                <c:ptCount val="30"/>
                <c:pt idx="0">
                  <c:v>8070</c:v>
                </c:pt>
                <c:pt idx="1">
                  <c:v>5521</c:v>
                </c:pt>
                <c:pt idx="2">
                  <c:v>3624</c:v>
                </c:pt>
                <c:pt idx="3">
                  <c:v>3283</c:v>
                </c:pt>
                <c:pt idx="4">
                  <c:v>2972</c:v>
                </c:pt>
                <c:pt idx="5">
                  <c:v>2676</c:v>
                </c:pt>
                <c:pt idx="6">
                  <c:v>2296</c:v>
                </c:pt>
                <c:pt idx="7">
                  <c:v>2102</c:v>
                </c:pt>
                <c:pt idx="8">
                  <c:v>1984</c:v>
                </c:pt>
                <c:pt idx="9">
                  <c:v>1773</c:v>
                </c:pt>
                <c:pt idx="10">
                  <c:v>1462</c:v>
                </c:pt>
                <c:pt idx="11">
                  <c:v>1383</c:v>
                </c:pt>
                <c:pt idx="12">
                  <c:v>1078</c:v>
                </c:pt>
                <c:pt idx="13">
                  <c:v>786</c:v>
                </c:pt>
                <c:pt idx="14">
                  <c:v>486</c:v>
                </c:pt>
                <c:pt idx="15">
                  <c:v>408</c:v>
                </c:pt>
                <c:pt idx="16">
                  <c:v>197</c:v>
                </c:pt>
                <c:pt idx="17">
                  <c:v>42</c:v>
                </c:pt>
                <c:pt idx="18">
                  <c:v>-222</c:v>
                </c:pt>
                <c:pt idx="19">
                  <c:v>-466</c:v>
                </c:pt>
                <c:pt idx="20">
                  <c:v>-672</c:v>
                </c:pt>
                <c:pt idx="21">
                  <c:v>-789</c:v>
                </c:pt>
                <c:pt idx="22">
                  <c:v>-1060</c:v>
                </c:pt>
                <c:pt idx="23">
                  <c:v>-1233</c:v>
                </c:pt>
                <c:pt idx="24">
                  <c:v>-1681</c:v>
                </c:pt>
                <c:pt idx="25">
                  <c:v>-1813</c:v>
                </c:pt>
                <c:pt idx="26">
                  <c:v>-2132</c:v>
                </c:pt>
                <c:pt idx="27">
                  <c:v>-2577</c:v>
                </c:pt>
                <c:pt idx="28">
                  <c:v>-2889</c:v>
                </c:pt>
                <c:pt idx="29">
                  <c:v>-5440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'[1]P3 Graphs &amp; Statistics'!$N$4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'[1]P3 Graphs &amp; Statistics'!$N$5:$N$34</c:f>
              <c:numCache>
                <c:formatCode>General</c:formatCode>
                <c:ptCount val="30"/>
                <c:pt idx="0">
                  <c:v>584</c:v>
                </c:pt>
                <c:pt idx="1">
                  <c:v>169</c:v>
                </c:pt>
                <c:pt idx="2">
                  <c:v>106</c:v>
                </c:pt>
                <c:pt idx="3">
                  <c:v>96</c:v>
                </c:pt>
                <c:pt idx="4">
                  <c:v>80</c:v>
                </c:pt>
                <c:pt idx="5">
                  <c:v>76</c:v>
                </c:pt>
                <c:pt idx="6">
                  <c:v>70</c:v>
                </c:pt>
                <c:pt idx="7">
                  <c:v>63</c:v>
                </c:pt>
                <c:pt idx="8">
                  <c:v>56</c:v>
                </c:pt>
                <c:pt idx="9">
                  <c:v>51</c:v>
                </c:pt>
                <c:pt idx="10">
                  <c:v>43</c:v>
                </c:pt>
                <c:pt idx="11">
                  <c:v>40</c:v>
                </c:pt>
                <c:pt idx="12">
                  <c:v>36</c:v>
                </c:pt>
                <c:pt idx="13">
                  <c:v>31</c:v>
                </c:pt>
                <c:pt idx="14">
                  <c:v>22</c:v>
                </c:pt>
                <c:pt idx="15">
                  <c:v>14</c:v>
                </c:pt>
                <c:pt idx="16">
                  <c:v>4</c:v>
                </c:pt>
                <c:pt idx="17">
                  <c:v>0</c:v>
                </c:pt>
                <c:pt idx="18">
                  <c:v>-3</c:v>
                </c:pt>
                <c:pt idx="19">
                  <c:v>-4</c:v>
                </c:pt>
                <c:pt idx="20">
                  <c:v>-108</c:v>
                </c:pt>
                <c:pt idx="21">
                  <c:v>-255</c:v>
                </c:pt>
                <c:pt idx="22">
                  <c:v>-638</c:v>
                </c:pt>
                <c:pt idx="23">
                  <c:v>-1410</c:v>
                </c:pt>
                <c:pt idx="24">
                  <c:v>-1894</c:v>
                </c:pt>
                <c:pt idx="25">
                  <c:v>-2562</c:v>
                </c:pt>
                <c:pt idx="26">
                  <c:v>-3195</c:v>
                </c:pt>
                <c:pt idx="27">
                  <c:v>-4064</c:v>
                </c:pt>
                <c:pt idx="28">
                  <c:v>-4895</c:v>
                </c:pt>
                <c:pt idx="29">
                  <c:v>-11001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'[1]P3 Graphs &amp; Statistics'!$O$4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'[1]P3 Graphs &amp; Statistics'!$O$5:$O$34</c:f>
              <c:numCache>
                <c:formatCode>General</c:formatCode>
                <c:ptCount val="30"/>
                <c:pt idx="0">
                  <c:v>13575</c:v>
                </c:pt>
                <c:pt idx="1">
                  <c:v>5902</c:v>
                </c:pt>
                <c:pt idx="2">
                  <c:v>5037</c:v>
                </c:pt>
                <c:pt idx="3">
                  <c:v>3775</c:v>
                </c:pt>
                <c:pt idx="4">
                  <c:v>3515</c:v>
                </c:pt>
                <c:pt idx="5">
                  <c:v>3130</c:v>
                </c:pt>
                <c:pt idx="6">
                  <c:v>2843</c:v>
                </c:pt>
                <c:pt idx="7">
                  <c:v>2580</c:v>
                </c:pt>
                <c:pt idx="8">
                  <c:v>2403</c:v>
                </c:pt>
                <c:pt idx="9">
                  <c:v>2160</c:v>
                </c:pt>
                <c:pt idx="10">
                  <c:v>1787</c:v>
                </c:pt>
                <c:pt idx="11">
                  <c:v>1233</c:v>
                </c:pt>
                <c:pt idx="12">
                  <c:v>1066</c:v>
                </c:pt>
                <c:pt idx="13">
                  <c:v>671</c:v>
                </c:pt>
                <c:pt idx="14">
                  <c:v>556</c:v>
                </c:pt>
                <c:pt idx="15">
                  <c:v>359</c:v>
                </c:pt>
                <c:pt idx="16">
                  <c:v>-69</c:v>
                </c:pt>
                <c:pt idx="17">
                  <c:v>-230</c:v>
                </c:pt>
                <c:pt idx="18">
                  <c:v>-390</c:v>
                </c:pt>
                <c:pt idx="19">
                  <c:v>-566</c:v>
                </c:pt>
                <c:pt idx="20">
                  <c:v>-916</c:v>
                </c:pt>
                <c:pt idx="21">
                  <c:v>-1057</c:v>
                </c:pt>
                <c:pt idx="22">
                  <c:v>-1388</c:v>
                </c:pt>
                <c:pt idx="23">
                  <c:v>-1803</c:v>
                </c:pt>
                <c:pt idx="24">
                  <c:v>-2083</c:v>
                </c:pt>
                <c:pt idx="25">
                  <c:v>-2286</c:v>
                </c:pt>
                <c:pt idx="26">
                  <c:v>-2450</c:v>
                </c:pt>
                <c:pt idx="27">
                  <c:v>-2876</c:v>
                </c:pt>
                <c:pt idx="28">
                  <c:v>-3409</c:v>
                </c:pt>
                <c:pt idx="29">
                  <c:v>-5206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253528"/>
        <c:axId val="224253920"/>
      </c:lineChart>
      <c:catAx>
        <c:axId val="224253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2539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42539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253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3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71437</xdr:rowOff>
    </xdr:from>
    <xdr:to>
      <xdr:col>22</xdr:col>
      <xdr:colOff>152400</xdr:colOff>
      <xdr:row>21</xdr:row>
      <xdr:rowOff>14287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so/gso/STTM%20Operations/Market%20Operator%20Service%20(MOS)/MOS%20Estimates/2016/September%202016%20-%20November%202016/MOS%20Estimates%20Shee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so/gso/STTM%20Operations/Market%20Operator%20Service%20(MOS)/MOS%20Estimates/MOS%20Estimate%20Forecast%20Model/2014/December%202014%20-%20February%202015/MOS_Estimates_December%202014%20-%20February%202015-%20Supporting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9</v>
          </cell>
          <cell r="N5">
            <v>2016</v>
          </cell>
          <cell r="Q5">
            <v>30</v>
          </cell>
        </row>
        <row r="6">
          <cell r="M6">
            <v>10</v>
          </cell>
          <cell r="N6">
            <v>2016</v>
          </cell>
          <cell r="Q6">
            <v>31</v>
          </cell>
        </row>
        <row r="7">
          <cell r="M7">
            <v>11</v>
          </cell>
          <cell r="N7">
            <v>2016</v>
          </cell>
          <cell r="Q7">
            <v>30</v>
          </cell>
        </row>
      </sheetData>
      <sheetData sheetId="1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25212</v>
          </cell>
          <cell r="R3">
            <v>10121.31249</v>
          </cell>
          <cell r="S3">
            <v>12028</v>
          </cell>
          <cell r="T3">
            <v>196</v>
          </cell>
          <cell r="V3">
            <v>6739</v>
          </cell>
          <cell r="Y3">
            <v>0.25</v>
          </cell>
          <cell r="Z3">
            <v>-6868</v>
          </cell>
          <cell r="AA3">
            <v>-1414.0528675</v>
          </cell>
          <cell r="AB3">
            <v>-3718.75</v>
          </cell>
          <cell r="AC3">
            <v>-183.5</v>
          </cell>
          <cell r="AD3">
            <v>-1465</v>
          </cell>
        </row>
        <row r="4">
          <cell r="O4">
            <v>2</v>
          </cell>
          <cell r="Q4">
            <v>15882</v>
          </cell>
          <cell r="R4">
            <v>2855.5620399999998</v>
          </cell>
          <cell r="S4">
            <v>7677</v>
          </cell>
          <cell r="T4">
            <v>94</v>
          </cell>
          <cell r="V4">
            <v>4416</v>
          </cell>
          <cell r="Y4">
            <v>0.05</v>
          </cell>
          <cell r="Z4">
            <v>-12683.25</v>
          </cell>
          <cell r="AA4">
            <v>-2442.2941145</v>
          </cell>
          <cell r="AB4">
            <v>-5999.35</v>
          </cell>
          <cell r="AC4">
            <v>-5706.25</v>
          </cell>
          <cell r="AD4">
            <v>-4376.05</v>
          </cell>
        </row>
        <row r="5">
          <cell r="O5">
            <v>3</v>
          </cell>
          <cell r="Q5">
            <v>12537</v>
          </cell>
          <cell r="R5">
            <v>2208.9022199999999</v>
          </cell>
          <cell r="S5">
            <v>6013</v>
          </cell>
          <cell r="T5">
            <v>80</v>
          </cell>
          <cell r="V5">
            <v>3557</v>
          </cell>
          <cell r="Y5" t="str">
            <v>Min</v>
          </cell>
          <cell r="Z5">
            <v>-22495</v>
          </cell>
          <cell r="AA5">
            <v>-4648.8456999999999</v>
          </cell>
          <cell r="AB5">
            <v>-11397</v>
          </cell>
          <cell r="AC5">
            <v>-17616</v>
          </cell>
          <cell r="AD5">
            <v>-10035</v>
          </cell>
        </row>
        <row r="6">
          <cell r="O6">
            <v>4</v>
          </cell>
          <cell r="Q6">
            <v>10038</v>
          </cell>
          <cell r="R6">
            <v>1513.61877</v>
          </cell>
          <cell r="S6">
            <v>5133</v>
          </cell>
          <cell r="T6">
            <v>61</v>
          </cell>
          <cell r="V6">
            <v>3085</v>
          </cell>
          <cell r="Y6" t="str">
            <v>Mean</v>
          </cell>
          <cell r="Z6">
            <v>-1132.6666666666667</v>
          </cell>
          <cell r="AA6">
            <v>-209.4216140000002</v>
          </cell>
          <cell r="AB6">
            <v>-654.16666666666663</v>
          </cell>
          <cell r="AC6">
            <v>-1227.7</v>
          </cell>
          <cell r="AD6">
            <v>-161.93333333333334</v>
          </cell>
        </row>
        <row r="7">
          <cell r="O7">
            <v>5</v>
          </cell>
          <cell r="Q7">
            <v>7678</v>
          </cell>
          <cell r="R7">
            <v>909.87820999999997</v>
          </cell>
          <cell r="S7">
            <v>4303</v>
          </cell>
          <cell r="T7">
            <v>59</v>
          </cell>
          <cell r="V7">
            <v>2654</v>
          </cell>
          <cell r="Y7" t="str">
            <v>Median</v>
          </cell>
          <cell r="Z7">
            <v>-2169.5</v>
          </cell>
          <cell r="AA7">
            <v>-386.0498</v>
          </cell>
          <cell r="AB7">
            <v>-1364</v>
          </cell>
          <cell r="AC7">
            <v>1</v>
          </cell>
          <cell r="AD7">
            <v>-29</v>
          </cell>
        </row>
        <row r="8">
          <cell r="O8">
            <v>6</v>
          </cell>
          <cell r="Q8">
            <v>7063</v>
          </cell>
          <cell r="R8">
            <v>578.35641999999996</v>
          </cell>
          <cell r="S8">
            <v>2776</v>
          </cell>
          <cell r="T8">
            <v>52</v>
          </cell>
          <cell r="V8">
            <v>2294</v>
          </cell>
          <cell r="Y8" t="str">
            <v>Max</v>
          </cell>
          <cell r="Z8">
            <v>25212</v>
          </cell>
          <cell r="AA8">
            <v>10121.31249</v>
          </cell>
          <cell r="AB8">
            <v>12028</v>
          </cell>
          <cell r="AC8">
            <v>196</v>
          </cell>
          <cell r="AD8">
            <v>6739</v>
          </cell>
        </row>
        <row r="9">
          <cell r="O9">
            <v>7</v>
          </cell>
          <cell r="Q9">
            <v>5457</v>
          </cell>
          <cell r="R9">
            <v>404.61187999999999</v>
          </cell>
          <cell r="S9">
            <v>2287</v>
          </cell>
          <cell r="T9">
            <v>47</v>
          </cell>
          <cell r="V9">
            <v>2103</v>
          </cell>
          <cell r="Y9">
            <v>0.95</v>
          </cell>
          <cell r="Z9">
            <v>14376.749999999991</v>
          </cell>
          <cell r="AA9">
            <v>2564.5651209999978</v>
          </cell>
          <cell r="AB9">
            <v>6928.1999999999953</v>
          </cell>
          <cell r="AC9">
            <v>87.69999999999996</v>
          </cell>
          <cell r="AD9">
            <v>4029.4499999999975</v>
          </cell>
        </row>
        <row r="10">
          <cell r="O10">
            <v>8</v>
          </cell>
          <cell r="Q10">
            <v>3534</v>
          </cell>
          <cell r="R10">
            <v>206.11134999999999</v>
          </cell>
          <cell r="S10">
            <v>1805</v>
          </cell>
          <cell r="T10">
            <v>41</v>
          </cell>
          <cell r="V10">
            <v>1669</v>
          </cell>
          <cell r="Y10">
            <v>0.75</v>
          </cell>
          <cell r="Z10">
            <v>3257.5</v>
          </cell>
          <cell r="AA10">
            <v>161.67977999999999</v>
          </cell>
          <cell r="AB10">
            <v>1734.5</v>
          </cell>
          <cell r="AC10">
            <v>39.75</v>
          </cell>
          <cell r="AD10">
            <v>1587.25</v>
          </cell>
        </row>
        <row r="11">
          <cell r="O11">
            <v>9</v>
          </cell>
          <cell r="Q11">
            <v>2428</v>
          </cell>
          <cell r="R11">
            <v>28.385069999999999</v>
          </cell>
          <cell r="S11">
            <v>1523</v>
          </cell>
          <cell r="T11">
            <v>36</v>
          </cell>
          <cell r="V11">
            <v>1342</v>
          </cell>
        </row>
        <row r="12">
          <cell r="O12">
            <v>10</v>
          </cell>
          <cell r="Q12">
            <v>1680</v>
          </cell>
          <cell r="R12">
            <v>-7.8281299999999998</v>
          </cell>
          <cell r="S12">
            <v>1322</v>
          </cell>
          <cell r="T12">
            <v>28</v>
          </cell>
          <cell r="V12">
            <v>1026</v>
          </cell>
        </row>
        <row r="13">
          <cell r="O13">
            <v>11</v>
          </cell>
          <cell r="Q13">
            <v>610</v>
          </cell>
          <cell r="R13">
            <v>-24.09056</v>
          </cell>
          <cell r="S13">
            <v>574</v>
          </cell>
          <cell r="T13">
            <v>24</v>
          </cell>
          <cell r="V13">
            <v>741</v>
          </cell>
        </row>
        <row r="14">
          <cell r="O14">
            <v>12</v>
          </cell>
          <cell r="Q14">
            <v>12</v>
          </cell>
          <cell r="R14">
            <v>-71.398430000000005</v>
          </cell>
          <cell r="S14">
            <v>299</v>
          </cell>
          <cell r="T14">
            <v>16</v>
          </cell>
          <cell r="V14">
            <v>446</v>
          </cell>
        </row>
        <row r="15">
          <cell r="O15">
            <v>13</v>
          </cell>
          <cell r="Q15">
            <v>-437</v>
          </cell>
          <cell r="R15">
            <v>-149.96875</v>
          </cell>
          <cell r="S15">
            <v>-447</v>
          </cell>
          <cell r="T15">
            <v>7</v>
          </cell>
          <cell r="V15">
            <v>411</v>
          </cell>
        </row>
        <row r="16">
          <cell r="O16">
            <v>14</v>
          </cell>
          <cell r="Q16">
            <v>-1075</v>
          </cell>
          <cell r="R16">
            <v>-245.63667000000001</v>
          </cell>
          <cell r="S16">
            <v>-917</v>
          </cell>
          <cell r="T16">
            <v>4</v>
          </cell>
          <cell r="V16">
            <v>102</v>
          </cell>
        </row>
        <row r="17">
          <cell r="O17">
            <v>15</v>
          </cell>
          <cell r="Q17">
            <v>-1728</v>
          </cell>
          <cell r="R17">
            <v>-335.28710000000001</v>
          </cell>
          <cell r="S17">
            <v>-1240</v>
          </cell>
          <cell r="T17">
            <v>2</v>
          </cell>
          <cell r="V17">
            <v>36</v>
          </cell>
        </row>
        <row r="18">
          <cell r="O18">
            <v>16</v>
          </cell>
          <cell r="Q18">
            <v>-2611</v>
          </cell>
          <cell r="R18">
            <v>-436.8125</v>
          </cell>
          <cell r="S18">
            <v>-1488</v>
          </cell>
          <cell r="T18">
            <v>0</v>
          </cell>
          <cell r="V18">
            <v>-94</v>
          </cell>
        </row>
        <row r="19">
          <cell r="O19">
            <v>17</v>
          </cell>
          <cell r="Q19">
            <v>-3196</v>
          </cell>
          <cell r="R19">
            <v>-590.63891000000001</v>
          </cell>
          <cell r="S19">
            <v>-1738</v>
          </cell>
          <cell r="T19">
            <v>0</v>
          </cell>
          <cell r="V19">
            <v>-230</v>
          </cell>
        </row>
        <row r="20">
          <cell r="O20">
            <v>18</v>
          </cell>
          <cell r="Q20">
            <v>-4017</v>
          </cell>
          <cell r="R20">
            <v>-656.28686000000005</v>
          </cell>
          <cell r="S20">
            <v>-2116</v>
          </cell>
          <cell r="T20">
            <v>-1</v>
          </cell>
          <cell r="V20">
            <v>-330</v>
          </cell>
        </row>
        <row r="21">
          <cell r="O21">
            <v>19</v>
          </cell>
          <cell r="Q21">
            <v>-4173</v>
          </cell>
          <cell r="R21">
            <v>-789.03710999999998</v>
          </cell>
          <cell r="S21">
            <v>-2540</v>
          </cell>
          <cell r="T21">
            <v>-1</v>
          </cell>
          <cell r="V21">
            <v>-624</v>
          </cell>
        </row>
        <row r="22">
          <cell r="O22">
            <v>20</v>
          </cell>
          <cell r="Q22">
            <v>-4797</v>
          </cell>
          <cell r="R22">
            <v>-1044.87941</v>
          </cell>
          <cell r="S22">
            <v>-2825</v>
          </cell>
          <cell r="T22">
            <v>-3</v>
          </cell>
          <cell r="V22">
            <v>-970</v>
          </cell>
        </row>
        <row r="23">
          <cell r="O23">
            <v>21</v>
          </cell>
          <cell r="Q23">
            <v>-5600</v>
          </cell>
          <cell r="R23">
            <v>-1094.2119700000001</v>
          </cell>
          <cell r="S23">
            <v>-3105</v>
          </cell>
          <cell r="T23">
            <v>-3</v>
          </cell>
          <cell r="V23">
            <v>-1150</v>
          </cell>
        </row>
        <row r="24">
          <cell r="O24">
            <v>22</v>
          </cell>
          <cell r="Q24">
            <v>-6562</v>
          </cell>
          <cell r="R24">
            <v>-1256.35375</v>
          </cell>
          <cell r="S24">
            <v>-3280</v>
          </cell>
          <cell r="T24">
            <v>-5</v>
          </cell>
          <cell r="V24">
            <v>-1282</v>
          </cell>
        </row>
        <row r="25">
          <cell r="O25">
            <v>23</v>
          </cell>
          <cell r="Q25">
            <v>-6970</v>
          </cell>
          <cell r="R25">
            <v>-1466.61924</v>
          </cell>
          <cell r="S25">
            <v>-3865</v>
          </cell>
          <cell r="T25">
            <v>-243</v>
          </cell>
          <cell r="V25">
            <v>-1526</v>
          </cell>
        </row>
        <row r="26">
          <cell r="O26">
            <v>24</v>
          </cell>
          <cell r="Q26">
            <v>-8338</v>
          </cell>
          <cell r="R26">
            <v>-1580.2367200000001</v>
          </cell>
          <cell r="S26">
            <v>-4111</v>
          </cell>
          <cell r="T26">
            <v>-472</v>
          </cell>
          <cell r="V26">
            <v>-1858</v>
          </cell>
        </row>
        <row r="27">
          <cell r="O27">
            <v>25</v>
          </cell>
          <cell r="Q27">
            <v>-8638</v>
          </cell>
          <cell r="R27">
            <v>-1791.6366499999999</v>
          </cell>
          <cell r="S27">
            <v>-4647</v>
          </cell>
          <cell r="T27">
            <v>-1398</v>
          </cell>
          <cell r="V27">
            <v>-2465</v>
          </cell>
        </row>
        <row r="28">
          <cell r="O28">
            <v>26</v>
          </cell>
          <cell r="Q28">
            <v>-9399</v>
          </cell>
          <cell r="R28">
            <v>-1924.43353</v>
          </cell>
          <cell r="S28">
            <v>-4716</v>
          </cell>
          <cell r="T28">
            <v>-2311</v>
          </cell>
          <cell r="V28">
            <v>-2669</v>
          </cell>
        </row>
        <row r="29">
          <cell r="O29">
            <v>27</v>
          </cell>
          <cell r="Q29">
            <v>-10920</v>
          </cell>
          <cell r="R29">
            <v>-2119.7603899999999</v>
          </cell>
          <cell r="S29">
            <v>-4994</v>
          </cell>
          <cell r="T29">
            <v>-4258</v>
          </cell>
          <cell r="V29">
            <v>-3571</v>
          </cell>
        </row>
        <row r="30">
          <cell r="O30">
            <v>28</v>
          </cell>
          <cell r="Q30">
            <v>-11520</v>
          </cell>
          <cell r="R30">
            <v>-2391.8935499999998</v>
          </cell>
          <cell r="S30">
            <v>-5671</v>
          </cell>
          <cell r="T30">
            <v>-4906</v>
          </cell>
          <cell r="V30">
            <v>-3952</v>
          </cell>
        </row>
        <row r="31">
          <cell r="O31">
            <v>29</v>
          </cell>
          <cell r="Q31">
            <v>-13635</v>
          </cell>
          <cell r="R31">
            <v>-2483.5309400000001</v>
          </cell>
          <cell r="S31">
            <v>-6268</v>
          </cell>
          <cell r="T31">
            <v>-6361</v>
          </cell>
          <cell r="V31">
            <v>-4723</v>
          </cell>
        </row>
        <row r="32">
          <cell r="O32">
            <v>30</v>
          </cell>
          <cell r="Q32">
            <v>-22495</v>
          </cell>
          <cell r="R32">
            <v>-4648.8456999999999</v>
          </cell>
          <cell r="S32">
            <v>-11397</v>
          </cell>
          <cell r="T32">
            <v>-17616</v>
          </cell>
          <cell r="V32">
            <v>-10035</v>
          </cell>
        </row>
        <row r="33"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 t="str">
            <v/>
          </cell>
        </row>
      </sheetData>
      <sheetData sheetId="2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25212</v>
          </cell>
          <cell r="L5">
            <v>10121.31249</v>
          </cell>
          <cell r="M5">
            <v>12028</v>
          </cell>
          <cell r="N5">
            <v>196</v>
          </cell>
          <cell r="O5">
            <v>6739</v>
          </cell>
        </row>
        <row r="6">
          <cell r="K6">
            <v>15882</v>
          </cell>
          <cell r="L6">
            <v>2855.5620399999998</v>
          </cell>
          <cell r="M6">
            <v>7677</v>
          </cell>
          <cell r="N6">
            <v>94</v>
          </cell>
          <cell r="O6">
            <v>4416</v>
          </cell>
        </row>
        <row r="7">
          <cell r="K7">
            <v>12537</v>
          </cell>
          <cell r="L7">
            <v>2208.9022199999999</v>
          </cell>
          <cell r="M7">
            <v>6013</v>
          </cell>
          <cell r="N7">
            <v>80</v>
          </cell>
          <cell r="O7">
            <v>3557</v>
          </cell>
        </row>
        <row r="8">
          <cell r="K8">
            <v>10038</v>
          </cell>
          <cell r="L8">
            <v>1513.61877</v>
          </cell>
          <cell r="M8">
            <v>5133</v>
          </cell>
          <cell r="N8">
            <v>61</v>
          </cell>
          <cell r="O8">
            <v>3085</v>
          </cell>
        </row>
        <row r="9">
          <cell r="K9">
            <v>7678</v>
          </cell>
          <cell r="L9">
            <v>909.87820999999997</v>
          </cell>
          <cell r="M9">
            <v>4303</v>
          </cell>
          <cell r="N9">
            <v>59</v>
          </cell>
          <cell r="O9">
            <v>2654</v>
          </cell>
        </row>
        <row r="10">
          <cell r="K10">
            <v>7063</v>
          </cell>
          <cell r="L10">
            <v>578.35641999999996</v>
          </cell>
          <cell r="M10">
            <v>2776</v>
          </cell>
          <cell r="N10">
            <v>52</v>
          </cell>
          <cell r="O10">
            <v>2294</v>
          </cell>
        </row>
        <row r="11">
          <cell r="K11">
            <v>5457</v>
          </cell>
          <cell r="L11">
            <v>404.61187999999999</v>
          </cell>
          <cell r="M11">
            <v>2287</v>
          </cell>
          <cell r="N11">
            <v>47</v>
          </cell>
          <cell r="O11">
            <v>2103</v>
          </cell>
        </row>
        <row r="12">
          <cell r="K12">
            <v>3534</v>
          </cell>
          <cell r="L12">
            <v>206.11134999999999</v>
          </cell>
          <cell r="M12">
            <v>1805</v>
          </cell>
          <cell r="N12">
            <v>41</v>
          </cell>
          <cell r="O12">
            <v>1669</v>
          </cell>
        </row>
        <row r="13">
          <cell r="K13">
            <v>2428</v>
          </cell>
          <cell r="L13">
            <v>28.385069999999999</v>
          </cell>
          <cell r="M13">
            <v>1523</v>
          </cell>
          <cell r="N13">
            <v>36</v>
          </cell>
          <cell r="O13">
            <v>1342</v>
          </cell>
        </row>
        <row r="14">
          <cell r="K14">
            <v>1680</v>
          </cell>
          <cell r="L14">
            <v>-7.8281299999999998</v>
          </cell>
          <cell r="M14">
            <v>1322</v>
          </cell>
          <cell r="N14">
            <v>28</v>
          </cell>
          <cell r="O14">
            <v>1026</v>
          </cell>
        </row>
        <row r="15">
          <cell r="K15">
            <v>610</v>
          </cell>
          <cell r="L15">
            <v>-24.09056</v>
          </cell>
          <cell r="M15">
            <v>574</v>
          </cell>
          <cell r="N15">
            <v>24</v>
          </cell>
          <cell r="O15">
            <v>741</v>
          </cell>
        </row>
        <row r="16">
          <cell r="K16">
            <v>12</v>
          </cell>
          <cell r="L16">
            <v>-71.398430000000005</v>
          </cell>
          <cell r="M16">
            <v>299</v>
          </cell>
          <cell r="N16">
            <v>16</v>
          </cell>
          <cell r="O16">
            <v>446</v>
          </cell>
        </row>
        <row r="17">
          <cell r="K17">
            <v>-437</v>
          </cell>
          <cell r="L17">
            <v>-149.96875</v>
          </cell>
          <cell r="M17">
            <v>-447</v>
          </cell>
          <cell r="N17">
            <v>7</v>
          </cell>
          <cell r="O17">
            <v>411</v>
          </cell>
        </row>
        <row r="18">
          <cell r="K18">
            <v>-1075</v>
          </cell>
          <cell r="L18">
            <v>-245.63667000000001</v>
          </cell>
          <cell r="M18">
            <v>-917</v>
          </cell>
          <cell r="N18">
            <v>4</v>
          </cell>
          <cell r="O18">
            <v>102</v>
          </cell>
        </row>
        <row r="19">
          <cell r="K19">
            <v>-1728</v>
          </cell>
          <cell r="L19">
            <v>-335.28710000000001</v>
          </cell>
          <cell r="M19">
            <v>-1240</v>
          </cell>
          <cell r="N19">
            <v>2</v>
          </cell>
          <cell r="O19">
            <v>36</v>
          </cell>
        </row>
        <row r="20">
          <cell r="K20">
            <v>-2611</v>
          </cell>
          <cell r="L20">
            <v>-436.8125</v>
          </cell>
          <cell r="M20">
            <v>-1488</v>
          </cell>
          <cell r="N20">
            <v>0</v>
          </cell>
          <cell r="O20">
            <v>-94</v>
          </cell>
        </row>
        <row r="21">
          <cell r="K21">
            <v>-3196</v>
          </cell>
          <cell r="L21">
            <v>-590.63891000000001</v>
          </cell>
          <cell r="M21">
            <v>-1738</v>
          </cell>
          <cell r="N21">
            <v>0</v>
          </cell>
          <cell r="O21">
            <v>-230</v>
          </cell>
        </row>
        <row r="22">
          <cell r="K22">
            <v>-4017</v>
          </cell>
          <cell r="L22">
            <v>-656.28686000000005</v>
          </cell>
          <cell r="M22">
            <v>-2116</v>
          </cell>
          <cell r="N22">
            <v>-1</v>
          </cell>
          <cell r="O22">
            <v>-330</v>
          </cell>
        </row>
        <row r="23">
          <cell r="K23">
            <v>-4173</v>
          </cell>
          <cell r="L23">
            <v>-789.03710999999998</v>
          </cell>
          <cell r="M23">
            <v>-2540</v>
          </cell>
          <cell r="N23">
            <v>-1</v>
          </cell>
          <cell r="O23">
            <v>-624</v>
          </cell>
        </row>
        <row r="24">
          <cell r="K24">
            <v>-4797</v>
          </cell>
          <cell r="L24">
            <v>-1044.87941</v>
          </cell>
          <cell r="M24">
            <v>-2825</v>
          </cell>
          <cell r="N24">
            <v>-3</v>
          </cell>
          <cell r="O24">
            <v>-970</v>
          </cell>
        </row>
        <row r="25">
          <cell r="K25">
            <v>-5600</v>
          </cell>
          <cell r="L25">
            <v>-1094.2119700000001</v>
          </cell>
          <cell r="M25">
            <v>-3105</v>
          </cell>
          <cell r="N25">
            <v>-3</v>
          </cell>
          <cell r="O25">
            <v>-1150</v>
          </cell>
        </row>
        <row r="26">
          <cell r="K26">
            <v>-6562</v>
          </cell>
          <cell r="L26">
            <v>-1256.35375</v>
          </cell>
          <cell r="M26">
            <v>-3280</v>
          </cell>
          <cell r="N26">
            <v>-5</v>
          </cell>
          <cell r="O26">
            <v>-1282</v>
          </cell>
        </row>
        <row r="27">
          <cell r="K27">
            <v>-6970</v>
          </cell>
          <cell r="L27">
            <v>-1466.61924</v>
          </cell>
          <cell r="M27">
            <v>-3865</v>
          </cell>
          <cell r="N27">
            <v>-243</v>
          </cell>
          <cell r="O27">
            <v>-1526</v>
          </cell>
        </row>
        <row r="28">
          <cell r="K28">
            <v>-8338</v>
          </cell>
          <cell r="L28">
            <v>-1580.2367200000001</v>
          </cell>
          <cell r="M28">
            <v>-4111</v>
          </cell>
          <cell r="N28">
            <v>-472</v>
          </cell>
          <cell r="O28">
            <v>-1858</v>
          </cell>
        </row>
        <row r="29">
          <cell r="K29">
            <v>-8638</v>
          </cell>
          <cell r="L29">
            <v>-1791.6366499999999</v>
          </cell>
          <cell r="M29">
            <v>-4647</v>
          </cell>
          <cell r="N29">
            <v>-1398</v>
          </cell>
          <cell r="O29">
            <v>-2465</v>
          </cell>
        </row>
        <row r="30">
          <cell r="K30">
            <v>-9399</v>
          </cell>
          <cell r="L30">
            <v>-1924.43353</v>
          </cell>
          <cell r="M30">
            <v>-4716</v>
          </cell>
          <cell r="N30">
            <v>-2311</v>
          </cell>
          <cell r="O30">
            <v>-2669</v>
          </cell>
        </row>
        <row r="31">
          <cell r="K31">
            <v>-10920</v>
          </cell>
          <cell r="L31">
            <v>-2119.7603899999999</v>
          </cell>
          <cell r="M31">
            <v>-4994</v>
          </cell>
          <cell r="N31">
            <v>-4258</v>
          </cell>
          <cell r="O31">
            <v>-3571</v>
          </cell>
        </row>
        <row r="32">
          <cell r="K32">
            <v>-11520</v>
          </cell>
          <cell r="L32">
            <v>-2391.8935499999998</v>
          </cell>
          <cell r="M32">
            <v>-5671</v>
          </cell>
          <cell r="N32">
            <v>-4906</v>
          </cell>
          <cell r="O32">
            <v>-3952</v>
          </cell>
        </row>
        <row r="33">
          <cell r="K33">
            <v>-13635</v>
          </cell>
          <cell r="L33">
            <v>-2483.5309400000001</v>
          </cell>
          <cell r="M33">
            <v>-6268</v>
          </cell>
          <cell r="N33">
            <v>-6361</v>
          </cell>
          <cell r="O33">
            <v>-4723</v>
          </cell>
        </row>
        <row r="34">
          <cell r="K34">
            <v>-22495</v>
          </cell>
          <cell r="L34">
            <v>-4648.8456999999999</v>
          </cell>
          <cell r="M34">
            <v>-11397</v>
          </cell>
          <cell r="N34">
            <v>-17616</v>
          </cell>
          <cell r="O34">
            <v>-10035</v>
          </cell>
        </row>
      </sheetData>
      <sheetData sheetId="3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19702</v>
          </cell>
          <cell r="R3">
            <v>4276.7325799999999</v>
          </cell>
          <cell r="S3">
            <v>6361</v>
          </cell>
          <cell r="T3">
            <v>564</v>
          </cell>
          <cell r="V3">
            <v>8538</v>
          </cell>
          <cell r="Y3">
            <v>0.25</v>
          </cell>
          <cell r="Z3">
            <v>-6800</v>
          </cell>
          <cell r="AA3">
            <v>-1626.9403299999999</v>
          </cell>
          <cell r="AB3">
            <v>-2595.5</v>
          </cell>
          <cell r="AC3">
            <v>-7</v>
          </cell>
          <cell r="AD3">
            <v>-1326</v>
          </cell>
        </row>
        <row r="4">
          <cell r="O4">
            <v>2</v>
          </cell>
          <cell r="Q4">
            <v>11293</v>
          </cell>
          <cell r="R4">
            <v>3485.63483</v>
          </cell>
          <cell r="S4">
            <v>4669</v>
          </cell>
          <cell r="T4">
            <v>136</v>
          </cell>
          <cell r="V4">
            <v>4879</v>
          </cell>
          <cell r="Y4">
            <v>0.05</v>
          </cell>
          <cell r="Z4">
            <v>-14501.5</v>
          </cell>
          <cell r="AA4">
            <v>-3131.5312700000004</v>
          </cell>
          <cell r="AB4">
            <v>-5237.5</v>
          </cell>
          <cell r="AC4">
            <v>-4072</v>
          </cell>
          <cell r="AD4">
            <v>-3604</v>
          </cell>
        </row>
        <row r="5">
          <cell r="O5">
            <v>3</v>
          </cell>
          <cell r="Q5">
            <v>9174</v>
          </cell>
          <cell r="R5">
            <v>2553.4399899999999</v>
          </cell>
          <cell r="S5">
            <v>3372</v>
          </cell>
          <cell r="T5">
            <v>96</v>
          </cell>
          <cell r="V5">
            <v>3464</v>
          </cell>
          <cell r="Y5" t="str">
            <v>Min</v>
          </cell>
          <cell r="Z5">
            <v>-31169</v>
          </cell>
          <cell r="AA5">
            <v>-4299.3911200000002</v>
          </cell>
          <cell r="AB5">
            <v>-9182</v>
          </cell>
          <cell r="AC5">
            <v>-17065</v>
          </cell>
          <cell r="AD5">
            <v>-14142</v>
          </cell>
        </row>
        <row r="6">
          <cell r="O6">
            <v>4</v>
          </cell>
          <cell r="Q6">
            <v>7892</v>
          </cell>
          <cell r="R6">
            <v>1989.5335600000001</v>
          </cell>
          <cell r="S6">
            <v>2766</v>
          </cell>
          <cell r="T6">
            <v>85</v>
          </cell>
          <cell r="V6">
            <v>3129</v>
          </cell>
          <cell r="Y6" t="str">
            <v>Mean</v>
          </cell>
          <cell r="Z6">
            <v>-2029.5806451612902</v>
          </cell>
          <cell r="AA6">
            <v>-599.04478451612908</v>
          </cell>
          <cell r="AB6">
            <v>-731.32258064516134</v>
          </cell>
          <cell r="AC6">
            <v>-893.64516129032256</v>
          </cell>
          <cell r="AD6">
            <v>46.161290322580648</v>
          </cell>
        </row>
        <row r="7">
          <cell r="O7">
            <v>5</v>
          </cell>
          <cell r="Q7">
            <v>6853</v>
          </cell>
          <cell r="R7">
            <v>1538.8732600000001</v>
          </cell>
          <cell r="S7">
            <v>2254</v>
          </cell>
          <cell r="T7">
            <v>78</v>
          </cell>
          <cell r="V7">
            <v>2510</v>
          </cell>
          <cell r="Y7" t="str">
            <v>Median</v>
          </cell>
          <cell r="Z7">
            <v>-1913</v>
          </cell>
          <cell r="AA7">
            <v>-890.82083999999998</v>
          </cell>
          <cell r="AB7">
            <v>-514</v>
          </cell>
          <cell r="AC7">
            <v>18</v>
          </cell>
          <cell r="AD7">
            <v>370</v>
          </cell>
        </row>
        <row r="8">
          <cell r="O8">
            <v>6</v>
          </cell>
          <cell r="Q8">
            <v>6079</v>
          </cell>
          <cell r="R8">
            <v>1058.6152199999999</v>
          </cell>
          <cell r="S8">
            <v>1799</v>
          </cell>
          <cell r="T8">
            <v>69</v>
          </cell>
          <cell r="V8">
            <v>2368</v>
          </cell>
          <cell r="Y8" t="str">
            <v>Max</v>
          </cell>
          <cell r="Z8">
            <v>19702</v>
          </cell>
          <cell r="AA8">
            <v>4276.7325799999999</v>
          </cell>
          <cell r="AB8">
            <v>6361</v>
          </cell>
          <cell r="AC8">
            <v>564</v>
          </cell>
          <cell r="AD8">
            <v>8538</v>
          </cell>
        </row>
        <row r="9">
          <cell r="O9">
            <v>7</v>
          </cell>
          <cell r="Q9">
            <v>5607</v>
          </cell>
          <cell r="R9">
            <v>584.17137000000002</v>
          </cell>
          <cell r="S9">
            <v>1619</v>
          </cell>
          <cell r="T9">
            <v>65</v>
          </cell>
          <cell r="V9">
            <v>2175</v>
          </cell>
          <cell r="Y9">
            <v>0.95</v>
          </cell>
          <cell r="Z9">
            <v>10233.5</v>
          </cell>
          <cell r="AA9">
            <v>3019.5374099999999</v>
          </cell>
          <cell r="AB9">
            <v>4020.5</v>
          </cell>
          <cell r="AC9">
            <v>116</v>
          </cell>
          <cell r="AD9">
            <v>4171.5</v>
          </cell>
        </row>
        <row r="10">
          <cell r="O10">
            <v>8</v>
          </cell>
          <cell r="Q10">
            <v>4485</v>
          </cell>
          <cell r="R10">
            <v>74.886129999999994</v>
          </cell>
          <cell r="S10">
            <v>1511</v>
          </cell>
          <cell r="T10">
            <v>62</v>
          </cell>
          <cell r="V10">
            <v>1876</v>
          </cell>
          <cell r="Y10">
            <v>0.75</v>
          </cell>
          <cell r="Z10">
            <v>3816</v>
          </cell>
          <cell r="AA10">
            <v>38.818064999999997</v>
          </cell>
          <cell r="AB10">
            <v>1347</v>
          </cell>
          <cell r="AC10">
            <v>57.5</v>
          </cell>
          <cell r="AD10">
            <v>1825.5</v>
          </cell>
        </row>
        <row r="11">
          <cell r="O11">
            <v>9</v>
          </cell>
          <cell r="Q11">
            <v>3147</v>
          </cell>
          <cell r="R11">
            <v>2.75</v>
          </cell>
          <cell r="S11">
            <v>1183</v>
          </cell>
          <cell r="T11">
            <v>53</v>
          </cell>
          <cell r="V11">
            <v>1775</v>
          </cell>
        </row>
        <row r="12">
          <cell r="O12">
            <v>10</v>
          </cell>
          <cell r="Q12">
            <v>2109</v>
          </cell>
          <cell r="R12">
            <v>-254.21924999999999</v>
          </cell>
          <cell r="S12">
            <v>684</v>
          </cell>
          <cell r="T12">
            <v>50</v>
          </cell>
          <cell r="V12">
            <v>1645</v>
          </cell>
        </row>
        <row r="13">
          <cell r="O13">
            <v>11</v>
          </cell>
          <cell r="Q13">
            <v>1830</v>
          </cell>
          <cell r="R13">
            <v>-337.70726000000002</v>
          </cell>
          <cell r="S13">
            <v>467</v>
          </cell>
          <cell r="T13">
            <v>46</v>
          </cell>
          <cell r="V13">
            <v>1343</v>
          </cell>
        </row>
        <row r="14">
          <cell r="O14">
            <v>12</v>
          </cell>
          <cell r="Q14">
            <v>1088</v>
          </cell>
          <cell r="R14">
            <v>-532.40970000000004</v>
          </cell>
          <cell r="S14">
            <v>166</v>
          </cell>
          <cell r="T14">
            <v>40</v>
          </cell>
          <cell r="V14">
            <v>1218</v>
          </cell>
        </row>
        <row r="15">
          <cell r="O15">
            <v>13</v>
          </cell>
          <cell r="Q15">
            <v>233</v>
          </cell>
          <cell r="R15">
            <v>-610.14629000000002</v>
          </cell>
          <cell r="S15">
            <v>9</v>
          </cell>
          <cell r="T15">
            <v>35</v>
          </cell>
          <cell r="V15">
            <v>826</v>
          </cell>
        </row>
        <row r="16">
          <cell r="O16">
            <v>14</v>
          </cell>
          <cell r="Q16">
            <v>-824</v>
          </cell>
          <cell r="R16">
            <v>-731.32541000000003</v>
          </cell>
          <cell r="S16">
            <v>-140</v>
          </cell>
          <cell r="T16">
            <v>25</v>
          </cell>
          <cell r="V16">
            <v>660</v>
          </cell>
        </row>
        <row r="17">
          <cell r="O17">
            <v>15</v>
          </cell>
          <cell r="Q17">
            <v>-1537</v>
          </cell>
          <cell r="R17">
            <v>-849.47461999999996</v>
          </cell>
          <cell r="S17">
            <v>-296</v>
          </cell>
          <cell r="T17">
            <v>20</v>
          </cell>
          <cell r="V17">
            <v>543</v>
          </cell>
        </row>
        <row r="18">
          <cell r="O18">
            <v>16</v>
          </cell>
          <cell r="Q18">
            <v>-1913</v>
          </cell>
          <cell r="R18">
            <v>-890.82083999999998</v>
          </cell>
          <cell r="S18">
            <v>-514</v>
          </cell>
          <cell r="T18">
            <v>18</v>
          </cell>
          <cell r="V18">
            <v>370</v>
          </cell>
        </row>
        <row r="19">
          <cell r="O19">
            <v>17</v>
          </cell>
          <cell r="Q19">
            <v>-2591</v>
          </cell>
          <cell r="R19">
            <v>-1017.32186</v>
          </cell>
          <cell r="S19">
            <v>-745</v>
          </cell>
          <cell r="T19">
            <v>11</v>
          </cell>
          <cell r="V19">
            <v>114</v>
          </cell>
        </row>
        <row r="20">
          <cell r="O20">
            <v>18</v>
          </cell>
          <cell r="Q20">
            <v>-2952</v>
          </cell>
          <cell r="R20">
            <v>-1130.25495</v>
          </cell>
          <cell r="S20">
            <v>-1082</v>
          </cell>
          <cell r="T20">
            <v>7</v>
          </cell>
          <cell r="V20">
            <v>-200</v>
          </cell>
        </row>
        <row r="21">
          <cell r="O21">
            <v>19</v>
          </cell>
          <cell r="Q21">
            <v>-3605</v>
          </cell>
          <cell r="R21">
            <v>-1237.64426</v>
          </cell>
          <cell r="S21">
            <v>-1259</v>
          </cell>
          <cell r="T21">
            <v>4</v>
          </cell>
          <cell r="V21">
            <v>-415</v>
          </cell>
        </row>
        <row r="22">
          <cell r="O22">
            <v>20</v>
          </cell>
          <cell r="Q22">
            <v>-4271</v>
          </cell>
          <cell r="R22">
            <v>-1338.28215</v>
          </cell>
          <cell r="S22">
            <v>-1438</v>
          </cell>
          <cell r="T22">
            <v>1</v>
          </cell>
          <cell r="V22">
            <v>-609</v>
          </cell>
        </row>
        <row r="23">
          <cell r="O23">
            <v>21</v>
          </cell>
          <cell r="Q23">
            <v>-4941</v>
          </cell>
          <cell r="R23">
            <v>-1394.88229</v>
          </cell>
          <cell r="S23">
            <v>-1694</v>
          </cell>
          <cell r="T23">
            <v>0</v>
          </cell>
          <cell r="V23">
            <v>-748</v>
          </cell>
        </row>
        <row r="24">
          <cell r="O24">
            <v>22</v>
          </cell>
          <cell r="Q24">
            <v>-5979</v>
          </cell>
          <cell r="R24">
            <v>-1480.80492</v>
          </cell>
          <cell r="S24">
            <v>-2012</v>
          </cell>
          <cell r="T24">
            <v>-2</v>
          </cell>
          <cell r="V24">
            <v>-914</v>
          </cell>
        </row>
        <row r="25">
          <cell r="O25">
            <v>23</v>
          </cell>
          <cell r="Q25">
            <v>-6410</v>
          </cell>
          <cell r="R25">
            <v>-1553.7773500000001</v>
          </cell>
          <cell r="S25">
            <v>-2418</v>
          </cell>
          <cell r="T25">
            <v>-6</v>
          </cell>
          <cell r="V25">
            <v>-1093</v>
          </cell>
        </row>
        <row r="26">
          <cell r="O26">
            <v>24</v>
          </cell>
          <cell r="Q26">
            <v>-7190</v>
          </cell>
          <cell r="R26">
            <v>-1700.10331</v>
          </cell>
          <cell r="S26">
            <v>-2773</v>
          </cell>
          <cell r="T26">
            <v>-8</v>
          </cell>
          <cell r="V26">
            <v>-1559</v>
          </cell>
        </row>
        <row r="27">
          <cell r="O27">
            <v>25</v>
          </cell>
          <cell r="Q27">
            <v>-8125</v>
          </cell>
          <cell r="R27">
            <v>-1779.9575199999999</v>
          </cell>
          <cell r="S27">
            <v>-3073</v>
          </cell>
          <cell r="T27">
            <v>-81</v>
          </cell>
          <cell r="V27">
            <v>-1704</v>
          </cell>
        </row>
        <row r="28">
          <cell r="O28">
            <v>26</v>
          </cell>
          <cell r="Q28">
            <v>-9267</v>
          </cell>
          <cell r="R28">
            <v>-1940.7578100000001</v>
          </cell>
          <cell r="S28">
            <v>-3599</v>
          </cell>
          <cell r="T28">
            <v>-497</v>
          </cell>
          <cell r="V28">
            <v>-2244</v>
          </cell>
        </row>
        <row r="29">
          <cell r="O29">
            <v>27</v>
          </cell>
          <cell r="Q29">
            <v>-10455</v>
          </cell>
          <cell r="R29">
            <v>-2232.68219</v>
          </cell>
          <cell r="S29">
            <v>-4230</v>
          </cell>
          <cell r="T29">
            <v>-1094</v>
          </cell>
          <cell r="V29">
            <v>-2509</v>
          </cell>
        </row>
        <row r="30">
          <cell r="O30">
            <v>28</v>
          </cell>
          <cell r="Q30">
            <v>-12177</v>
          </cell>
          <cell r="R30">
            <v>-2559.99962</v>
          </cell>
          <cell r="S30">
            <v>-4601</v>
          </cell>
          <cell r="T30">
            <v>-2271</v>
          </cell>
          <cell r="V30">
            <v>-2657</v>
          </cell>
        </row>
        <row r="31">
          <cell r="O31">
            <v>29</v>
          </cell>
          <cell r="Q31">
            <v>-13000</v>
          </cell>
          <cell r="R31">
            <v>-2993.8652900000002</v>
          </cell>
          <cell r="S31">
            <v>-4973</v>
          </cell>
          <cell r="T31">
            <v>-3301</v>
          </cell>
          <cell r="V31">
            <v>-3274</v>
          </cell>
        </row>
        <row r="32">
          <cell r="O32">
            <v>30</v>
          </cell>
          <cell r="Q32">
            <v>-16003</v>
          </cell>
          <cell r="R32">
            <v>-3269.1972500000002</v>
          </cell>
          <cell r="S32">
            <v>-5502</v>
          </cell>
          <cell r="T32">
            <v>-4843</v>
          </cell>
          <cell r="V32">
            <v>-3934</v>
          </cell>
        </row>
        <row r="33">
          <cell r="O33">
            <v>31</v>
          </cell>
          <cell r="Q33">
            <v>-31169</v>
          </cell>
          <cell r="R33">
            <v>-4299.3911200000002</v>
          </cell>
          <cell r="S33">
            <v>-9182</v>
          </cell>
          <cell r="T33">
            <v>-17065</v>
          </cell>
          <cell r="V33">
            <v>-14142</v>
          </cell>
        </row>
      </sheetData>
      <sheetData sheetId="4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19702</v>
          </cell>
          <cell r="L5">
            <v>4276.7325799999999</v>
          </cell>
          <cell r="M5">
            <v>6361</v>
          </cell>
          <cell r="N5">
            <v>564</v>
          </cell>
          <cell r="O5">
            <v>8538</v>
          </cell>
        </row>
        <row r="6">
          <cell r="K6">
            <v>11293</v>
          </cell>
          <cell r="L6">
            <v>3485.63483</v>
          </cell>
          <cell r="M6">
            <v>4669</v>
          </cell>
          <cell r="N6">
            <v>136</v>
          </cell>
          <cell r="O6">
            <v>4879</v>
          </cell>
        </row>
        <row r="7">
          <cell r="K7">
            <v>9174</v>
          </cell>
          <cell r="L7">
            <v>2553.4399899999999</v>
          </cell>
          <cell r="M7">
            <v>3372</v>
          </cell>
          <cell r="N7">
            <v>96</v>
          </cell>
          <cell r="O7">
            <v>3464</v>
          </cell>
        </row>
        <row r="8">
          <cell r="K8">
            <v>7892</v>
          </cell>
          <cell r="L8">
            <v>1989.5335600000001</v>
          </cell>
          <cell r="M8">
            <v>2766</v>
          </cell>
          <cell r="N8">
            <v>85</v>
          </cell>
          <cell r="O8">
            <v>3129</v>
          </cell>
        </row>
        <row r="9">
          <cell r="K9">
            <v>6853</v>
          </cell>
          <cell r="L9">
            <v>1538.8732600000001</v>
          </cell>
          <cell r="M9">
            <v>2254</v>
          </cell>
          <cell r="N9">
            <v>78</v>
          </cell>
          <cell r="O9">
            <v>2510</v>
          </cell>
        </row>
        <row r="10">
          <cell r="K10">
            <v>6079</v>
          </cell>
          <cell r="L10">
            <v>1058.6152199999999</v>
          </cell>
          <cell r="M10">
            <v>1799</v>
          </cell>
          <cell r="N10">
            <v>69</v>
          </cell>
          <cell r="O10">
            <v>2368</v>
          </cell>
        </row>
        <row r="11">
          <cell r="K11">
            <v>5607</v>
          </cell>
          <cell r="L11">
            <v>584.17137000000002</v>
          </cell>
          <cell r="M11">
            <v>1619</v>
          </cell>
          <cell r="N11">
            <v>65</v>
          </cell>
          <cell r="O11">
            <v>2175</v>
          </cell>
        </row>
        <row r="12">
          <cell r="K12">
            <v>4485</v>
          </cell>
          <cell r="L12">
            <v>74.886129999999994</v>
          </cell>
          <cell r="M12">
            <v>1511</v>
          </cell>
          <cell r="N12">
            <v>62</v>
          </cell>
          <cell r="O12">
            <v>1876</v>
          </cell>
        </row>
        <row r="13">
          <cell r="K13">
            <v>3147</v>
          </cell>
          <cell r="L13">
            <v>2.75</v>
          </cell>
          <cell r="M13">
            <v>1183</v>
          </cell>
          <cell r="N13">
            <v>53</v>
          </cell>
          <cell r="O13">
            <v>1775</v>
          </cell>
        </row>
        <row r="14">
          <cell r="K14">
            <v>2109</v>
          </cell>
          <cell r="L14">
            <v>-254.21924999999999</v>
          </cell>
          <cell r="M14">
            <v>684</v>
          </cell>
          <cell r="N14">
            <v>50</v>
          </cell>
          <cell r="O14">
            <v>1645</v>
          </cell>
        </row>
        <row r="15">
          <cell r="K15">
            <v>1830</v>
          </cell>
          <cell r="L15">
            <v>-337.70726000000002</v>
          </cell>
          <cell r="M15">
            <v>467</v>
          </cell>
          <cell r="N15">
            <v>46</v>
          </cell>
          <cell r="O15">
            <v>1343</v>
          </cell>
        </row>
        <row r="16">
          <cell r="K16">
            <v>1088</v>
          </cell>
          <cell r="L16">
            <v>-532.40970000000004</v>
          </cell>
          <cell r="M16">
            <v>166</v>
          </cell>
          <cell r="N16">
            <v>40</v>
          </cell>
          <cell r="O16">
            <v>1218</v>
          </cell>
        </row>
        <row r="17">
          <cell r="K17">
            <v>233</v>
          </cell>
          <cell r="L17">
            <v>-610.14629000000002</v>
          </cell>
          <cell r="M17">
            <v>9</v>
          </cell>
          <cell r="N17">
            <v>35</v>
          </cell>
          <cell r="O17">
            <v>826</v>
          </cell>
        </row>
        <row r="18">
          <cell r="K18">
            <v>-824</v>
          </cell>
          <cell r="L18">
            <v>-731.32541000000003</v>
          </cell>
          <cell r="M18">
            <v>-140</v>
          </cell>
          <cell r="N18">
            <v>25</v>
          </cell>
          <cell r="O18">
            <v>660</v>
          </cell>
        </row>
        <row r="19">
          <cell r="K19">
            <v>-1537</v>
          </cell>
          <cell r="L19">
            <v>-849.47461999999996</v>
          </cell>
          <cell r="M19">
            <v>-296</v>
          </cell>
          <cell r="N19">
            <v>20</v>
          </cell>
          <cell r="O19">
            <v>543</v>
          </cell>
        </row>
        <row r="20">
          <cell r="K20">
            <v>-1913</v>
          </cell>
          <cell r="L20">
            <v>-890.82083999999998</v>
          </cell>
          <cell r="M20">
            <v>-514</v>
          </cell>
          <cell r="N20">
            <v>18</v>
          </cell>
          <cell r="O20">
            <v>370</v>
          </cell>
        </row>
        <row r="21">
          <cell r="K21">
            <v>-2591</v>
          </cell>
          <cell r="L21">
            <v>-1017.32186</v>
          </cell>
          <cell r="M21">
            <v>-745</v>
          </cell>
          <cell r="N21">
            <v>11</v>
          </cell>
          <cell r="O21">
            <v>114</v>
          </cell>
        </row>
        <row r="22">
          <cell r="K22">
            <v>-2952</v>
          </cell>
          <cell r="L22">
            <v>-1130.25495</v>
          </cell>
          <cell r="M22">
            <v>-1082</v>
          </cell>
          <cell r="N22">
            <v>7</v>
          </cell>
          <cell r="O22">
            <v>-200</v>
          </cell>
        </row>
        <row r="23">
          <cell r="K23">
            <v>-3605</v>
          </cell>
          <cell r="L23">
            <v>-1237.64426</v>
          </cell>
          <cell r="M23">
            <v>-1259</v>
          </cell>
          <cell r="N23">
            <v>4</v>
          </cell>
          <cell r="O23">
            <v>-415</v>
          </cell>
        </row>
        <row r="24">
          <cell r="K24">
            <v>-4271</v>
          </cell>
          <cell r="L24">
            <v>-1338.28215</v>
          </cell>
          <cell r="M24">
            <v>-1438</v>
          </cell>
          <cell r="N24">
            <v>1</v>
          </cell>
          <cell r="O24">
            <v>-609</v>
          </cell>
        </row>
        <row r="25">
          <cell r="K25">
            <v>-4941</v>
          </cell>
          <cell r="L25">
            <v>-1394.88229</v>
          </cell>
          <cell r="M25">
            <v>-1694</v>
          </cell>
          <cell r="N25">
            <v>0</v>
          </cell>
          <cell r="O25">
            <v>-748</v>
          </cell>
        </row>
        <row r="26">
          <cell r="K26">
            <v>-5979</v>
          </cell>
          <cell r="L26">
            <v>-1480.80492</v>
          </cell>
          <cell r="M26">
            <v>-2012</v>
          </cell>
          <cell r="N26">
            <v>-2</v>
          </cell>
          <cell r="O26">
            <v>-914</v>
          </cell>
        </row>
        <row r="27">
          <cell r="K27">
            <v>-6410</v>
          </cell>
          <cell r="L27">
            <v>-1553.7773500000001</v>
          </cell>
          <cell r="M27">
            <v>-2418</v>
          </cell>
          <cell r="N27">
            <v>-6</v>
          </cell>
          <cell r="O27">
            <v>-1093</v>
          </cell>
        </row>
        <row r="28">
          <cell r="K28">
            <v>-7190</v>
          </cell>
          <cell r="L28">
            <v>-1700.10331</v>
          </cell>
          <cell r="M28">
            <v>-2773</v>
          </cell>
          <cell r="N28">
            <v>-8</v>
          </cell>
          <cell r="O28">
            <v>-1559</v>
          </cell>
        </row>
        <row r="29">
          <cell r="K29">
            <v>-8125</v>
          </cell>
          <cell r="L29">
            <v>-1779.9575199999999</v>
          </cell>
          <cell r="M29">
            <v>-3073</v>
          </cell>
          <cell r="N29">
            <v>-81</v>
          </cell>
          <cell r="O29">
            <v>-1704</v>
          </cell>
        </row>
        <row r="30">
          <cell r="K30">
            <v>-9267</v>
          </cell>
          <cell r="L30">
            <v>-1940.7578100000001</v>
          </cell>
          <cell r="M30">
            <v>-3599</v>
          </cell>
          <cell r="N30">
            <v>-497</v>
          </cell>
          <cell r="O30">
            <v>-2244</v>
          </cell>
        </row>
        <row r="31">
          <cell r="K31">
            <v>-10455</v>
          </cell>
          <cell r="L31">
            <v>-2232.68219</v>
          </cell>
          <cell r="M31">
            <v>-4230</v>
          </cell>
          <cell r="N31">
            <v>-1094</v>
          </cell>
          <cell r="O31">
            <v>-2509</v>
          </cell>
        </row>
        <row r="32">
          <cell r="K32">
            <v>-12177</v>
          </cell>
          <cell r="L32">
            <v>-2559.99962</v>
          </cell>
          <cell r="M32">
            <v>-4601</v>
          </cell>
          <cell r="N32">
            <v>-2271</v>
          </cell>
          <cell r="O32">
            <v>-2657</v>
          </cell>
        </row>
        <row r="33">
          <cell r="K33">
            <v>-13000</v>
          </cell>
          <cell r="L33">
            <v>-2993.8652900000002</v>
          </cell>
          <cell r="M33">
            <v>-4973</v>
          </cell>
          <cell r="N33">
            <v>-3301</v>
          </cell>
          <cell r="O33">
            <v>-3274</v>
          </cell>
        </row>
        <row r="34">
          <cell r="K34">
            <v>-16003</v>
          </cell>
          <cell r="L34">
            <v>-3269.1972500000002</v>
          </cell>
          <cell r="M34">
            <v>-5502</v>
          </cell>
          <cell r="N34">
            <v>-4843</v>
          </cell>
          <cell r="O34">
            <v>-3934</v>
          </cell>
        </row>
        <row r="35">
          <cell r="K35">
            <v>-31169</v>
          </cell>
          <cell r="L35">
            <v>-4299.3911200000002</v>
          </cell>
          <cell r="M35">
            <v>-9182</v>
          </cell>
          <cell r="N35">
            <v>-17065</v>
          </cell>
          <cell r="O35">
            <v>-14142</v>
          </cell>
        </row>
      </sheetData>
      <sheetData sheetId="5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18367</v>
          </cell>
          <cell r="R3">
            <v>4625.3919699999997</v>
          </cell>
          <cell r="S3">
            <v>8070</v>
          </cell>
          <cell r="T3">
            <v>584</v>
          </cell>
          <cell r="V3">
            <v>13575</v>
          </cell>
          <cell r="Y3">
            <v>0.25</v>
          </cell>
          <cell r="Z3">
            <v>-4611.5</v>
          </cell>
          <cell r="AA3">
            <v>-1691.0378475</v>
          </cell>
          <cell r="AB3">
            <v>-992.25</v>
          </cell>
          <cell r="AC3">
            <v>-542.25</v>
          </cell>
          <cell r="AD3">
            <v>-1305.25</v>
          </cell>
        </row>
        <row r="4">
          <cell r="O4">
            <v>2</v>
          </cell>
          <cell r="Q4">
            <v>12206</v>
          </cell>
          <cell r="R4">
            <v>2084.0291999999999</v>
          </cell>
          <cell r="S4">
            <v>5521</v>
          </cell>
          <cell r="T4">
            <v>169</v>
          </cell>
          <cell r="V4">
            <v>5902</v>
          </cell>
          <cell r="Y4">
            <v>0.05</v>
          </cell>
          <cell r="Z4">
            <v>-12400.3</v>
          </cell>
          <cell r="AA4">
            <v>-2771.7923784999998</v>
          </cell>
          <cell r="AB4">
            <v>-2748.6</v>
          </cell>
          <cell r="AC4">
            <v>-4521.05</v>
          </cell>
          <cell r="AD4">
            <v>-3169.15</v>
          </cell>
        </row>
        <row r="5">
          <cell r="O5">
            <v>3</v>
          </cell>
          <cell r="Q5">
            <v>10250</v>
          </cell>
          <cell r="R5">
            <v>1711.70749</v>
          </cell>
          <cell r="S5">
            <v>3624</v>
          </cell>
          <cell r="T5">
            <v>106</v>
          </cell>
          <cell r="V5">
            <v>5037</v>
          </cell>
          <cell r="Y5" t="str">
            <v>Min</v>
          </cell>
          <cell r="Z5">
            <v>-35148</v>
          </cell>
          <cell r="AA5">
            <v>-3973.4682699999998</v>
          </cell>
          <cell r="AB5">
            <v>-5440</v>
          </cell>
          <cell r="AC5">
            <v>-11001</v>
          </cell>
          <cell r="AD5">
            <v>-5206</v>
          </cell>
        </row>
        <row r="6">
          <cell r="O6">
            <v>4</v>
          </cell>
          <cell r="Q6">
            <v>9323</v>
          </cell>
          <cell r="R6">
            <v>712.92660999999998</v>
          </cell>
          <cell r="S6">
            <v>3283</v>
          </cell>
          <cell r="T6">
            <v>96</v>
          </cell>
          <cell r="V6">
            <v>3775</v>
          </cell>
          <cell r="Y6" t="str">
            <v>Mean</v>
          </cell>
          <cell r="Z6">
            <v>-399.16666666666669</v>
          </cell>
          <cell r="AA6">
            <v>-661.13380266666672</v>
          </cell>
          <cell r="AB6">
            <v>638.9666666666667</v>
          </cell>
          <cell r="AC6">
            <v>-949.6</v>
          </cell>
          <cell r="AD6">
            <v>862.1</v>
          </cell>
        </row>
        <row r="7">
          <cell r="O7">
            <v>5</v>
          </cell>
          <cell r="Q7">
            <v>7775</v>
          </cell>
          <cell r="R7">
            <v>652.1078</v>
          </cell>
          <cell r="S7">
            <v>2972</v>
          </cell>
          <cell r="T7">
            <v>80</v>
          </cell>
          <cell r="V7">
            <v>3515</v>
          </cell>
          <cell r="Y7" t="str">
            <v>Median</v>
          </cell>
          <cell r="Z7">
            <v>510</v>
          </cell>
          <cell r="AA7">
            <v>-846.24347999999998</v>
          </cell>
          <cell r="AB7">
            <v>447</v>
          </cell>
          <cell r="AC7">
            <v>18</v>
          </cell>
          <cell r="AD7">
            <v>457.5</v>
          </cell>
        </row>
        <row r="8">
          <cell r="O8">
            <v>6</v>
          </cell>
          <cell r="Q8">
            <v>7554</v>
          </cell>
          <cell r="R8">
            <v>558.70168000000001</v>
          </cell>
          <cell r="S8">
            <v>2676</v>
          </cell>
          <cell r="T8">
            <v>76</v>
          </cell>
          <cell r="V8">
            <v>3130</v>
          </cell>
          <cell r="Y8" t="str">
            <v>Max</v>
          </cell>
          <cell r="Z8">
            <v>18367</v>
          </cell>
          <cell r="AA8">
            <v>4625.3919699999997</v>
          </cell>
          <cell r="AB8">
            <v>8070</v>
          </cell>
          <cell r="AC8">
            <v>584</v>
          </cell>
          <cell r="AD8">
            <v>13575</v>
          </cell>
        </row>
        <row r="9">
          <cell r="O9">
            <v>7</v>
          </cell>
          <cell r="Q9">
            <v>6149</v>
          </cell>
          <cell r="R9">
            <v>416.11131999999998</v>
          </cell>
          <cell r="S9">
            <v>2296</v>
          </cell>
          <cell r="T9">
            <v>70</v>
          </cell>
          <cell r="V9">
            <v>2843</v>
          </cell>
          <cell r="Y9">
            <v>0.95</v>
          </cell>
          <cell r="Z9">
            <v>11325.799999999994</v>
          </cell>
          <cell r="AA9">
            <v>1916.484430499999</v>
          </cell>
          <cell r="AB9">
            <v>4667.3499999999949</v>
          </cell>
          <cell r="AC9">
            <v>140.64999999999981</v>
          </cell>
          <cell r="AD9">
            <v>5512.7499999999973</v>
          </cell>
        </row>
        <row r="10">
          <cell r="O10">
            <v>8</v>
          </cell>
          <cell r="Q10">
            <v>5085</v>
          </cell>
          <cell r="R10">
            <v>267.98876000000001</v>
          </cell>
          <cell r="S10">
            <v>2102</v>
          </cell>
          <cell r="T10">
            <v>63</v>
          </cell>
          <cell r="V10">
            <v>2580</v>
          </cell>
          <cell r="Y10">
            <v>0.75</v>
          </cell>
          <cell r="Z10">
            <v>4891.25</v>
          </cell>
          <cell r="AA10">
            <v>243.6635225</v>
          </cell>
          <cell r="AB10">
            <v>2072.5</v>
          </cell>
          <cell r="AC10">
            <v>61.25</v>
          </cell>
          <cell r="AD10">
            <v>2535.75</v>
          </cell>
        </row>
        <row r="11">
          <cell r="O11">
            <v>9</v>
          </cell>
          <cell r="Q11">
            <v>4310</v>
          </cell>
          <cell r="R11">
            <v>170.68781000000001</v>
          </cell>
          <cell r="S11">
            <v>1984</v>
          </cell>
          <cell r="T11">
            <v>56</v>
          </cell>
          <cell r="V11">
            <v>2403</v>
          </cell>
        </row>
        <row r="12">
          <cell r="O12">
            <v>10</v>
          </cell>
          <cell r="Q12">
            <v>3351</v>
          </cell>
          <cell r="R12">
            <v>95.622460000000004</v>
          </cell>
          <cell r="S12">
            <v>1773</v>
          </cell>
          <cell r="T12">
            <v>51</v>
          </cell>
          <cell r="V12">
            <v>2160</v>
          </cell>
        </row>
        <row r="13">
          <cell r="O13">
            <v>11</v>
          </cell>
          <cell r="Q13">
            <v>2892</v>
          </cell>
          <cell r="R13">
            <v>-62.140749999999997</v>
          </cell>
          <cell r="S13">
            <v>1462</v>
          </cell>
          <cell r="T13">
            <v>43</v>
          </cell>
          <cell r="V13">
            <v>1787</v>
          </cell>
        </row>
        <row r="14">
          <cell r="O14">
            <v>12</v>
          </cell>
          <cell r="Q14">
            <v>2515</v>
          </cell>
          <cell r="R14">
            <v>-458.46161999999998</v>
          </cell>
          <cell r="S14">
            <v>1383</v>
          </cell>
          <cell r="T14">
            <v>40</v>
          </cell>
          <cell r="V14">
            <v>1233</v>
          </cell>
        </row>
        <row r="15">
          <cell r="O15">
            <v>13</v>
          </cell>
          <cell r="Q15">
            <v>1940</v>
          </cell>
          <cell r="R15">
            <v>-606.26315</v>
          </cell>
          <cell r="S15">
            <v>1078</v>
          </cell>
          <cell r="T15">
            <v>36</v>
          </cell>
          <cell r="V15">
            <v>1066</v>
          </cell>
        </row>
        <row r="16">
          <cell r="O16">
            <v>14</v>
          </cell>
          <cell r="Q16">
            <v>1319</v>
          </cell>
          <cell r="R16">
            <v>-680.50094000000001</v>
          </cell>
          <cell r="S16">
            <v>786</v>
          </cell>
          <cell r="T16">
            <v>31</v>
          </cell>
          <cell r="V16">
            <v>671</v>
          </cell>
        </row>
        <row r="17">
          <cell r="O17">
            <v>15</v>
          </cell>
          <cell r="Q17">
            <v>838</v>
          </cell>
          <cell r="R17">
            <v>-771.63842999999997</v>
          </cell>
          <cell r="S17">
            <v>486</v>
          </cell>
          <cell r="T17">
            <v>22</v>
          </cell>
          <cell r="V17">
            <v>556</v>
          </cell>
        </row>
        <row r="18">
          <cell r="O18">
            <v>16</v>
          </cell>
          <cell r="Q18">
            <v>182</v>
          </cell>
          <cell r="R18">
            <v>-920.84852999999998</v>
          </cell>
          <cell r="S18">
            <v>408</v>
          </cell>
          <cell r="T18">
            <v>14</v>
          </cell>
          <cell r="V18">
            <v>359</v>
          </cell>
        </row>
        <row r="19">
          <cell r="O19">
            <v>17</v>
          </cell>
          <cell r="Q19">
            <v>-144</v>
          </cell>
          <cell r="R19">
            <v>-1044.1599100000001</v>
          </cell>
          <cell r="S19">
            <v>197</v>
          </cell>
          <cell r="T19">
            <v>4</v>
          </cell>
          <cell r="V19">
            <v>-69</v>
          </cell>
        </row>
        <row r="20">
          <cell r="O20">
            <v>18</v>
          </cell>
          <cell r="Q20">
            <v>-820</v>
          </cell>
          <cell r="R20">
            <v>-1154.7443699999999</v>
          </cell>
          <cell r="S20">
            <v>42</v>
          </cell>
          <cell r="T20">
            <v>0</v>
          </cell>
          <cell r="V20">
            <v>-230</v>
          </cell>
        </row>
        <row r="21">
          <cell r="O21">
            <v>19</v>
          </cell>
          <cell r="Q21">
            <v>-1486</v>
          </cell>
          <cell r="R21">
            <v>-1327.8823299999999</v>
          </cell>
          <cell r="S21">
            <v>-222</v>
          </cell>
          <cell r="T21">
            <v>-3</v>
          </cell>
          <cell r="V21">
            <v>-390</v>
          </cell>
        </row>
        <row r="22">
          <cell r="O22">
            <v>20</v>
          </cell>
          <cell r="Q22">
            <v>-2475</v>
          </cell>
          <cell r="R22">
            <v>-1420.4506799999999</v>
          </cell>
          <cell r="S22">
            <v>-466</v>
          </cell>
          <cell r="T22">
            <v>-4</v>
          </cell>
          <cell r="V22">
            <v>-566</v>
          </cell>
        </row>
        <row r="23">
          <cell r="O23">
            <v>21</v>
          </cell>
          <cell r="Q23">
            <v>-3009</v>
          </cell>
          <cell r="R23">
            <v>-1523.5736199999999</v>
          </cell>
          <cell r="S23">
            <v>-672</v>
          </cell>
          <cell r="T23">
            <v>-108</v>
          </cell>
          <cell r="V23">
            <v>-916</v>
          </cell>
        </row>
        <row r="24">
          <cell r="O24">
            <v>22</v>
          </cell>
          <cell r="Q24">
            <v>-3854</v>
          </cell>
          <cell r="R24">
            <v>-1573.0087799999999</v>
          </cell>
          <cell r="S24">
            <v>-789</v>
          </cell>
          <cell r="T24">
            <v>-255</v>
          </cell>
          <cell r="V24">
            <v>-1057</v>
          </cell>
        </row>
        <row r="25">
          <cell r="O25">
            <v>23</v>
          </cell>
          <cell r="Q25">
            <v>-4864</v>
          </cell>
          <cell r="R25">
            <v>-1730.38087</v>
          </cell>
          <cell r="S25">
            <v>-1060</v>
          </cell>
          <cell r="T25">
            <v>-638</v>
          </cell>
          <cell r="V25">
            <v>-1388</v>
          </cell>
        </row>
        <row r="26">
          <cell r="O26">
            <v>24</v>
          </cell>
          <cell r="Q26">
            <v>-5464</v>
          </cell>
          <cell r="R26">
            <v>-1861.9003499999999</v>
          </cell>
          <cell r="S26">
            <v>-1233</v>
          </cell>
          <cell r="T26">
            <v>-1410</v>
          </cell>
          <cell r="V26">
            <v>-1803</v>
          </cell>
        </row>
        <row r="27">
          <cell r="O27">
            <v>25</v>
          </cell>
          <cell r="Q27">
            <v>-6464</v>
          </cell>
          <cell r="R27">
            <v>-1958.66435</v>
          </cell>
          <cell r="S27">
            <v>-1681</v>
          </cell>
          <cell r="T27">
            <v>-1894</v>
          </cell>
          <cell r="V27">
            <v>-2083</v>
          </cell>
        </row>
        <row r="28">
          <cell r="O28">
            <v>26</v>
          </cell>
          <cell r="Q28">
            <v>-8139</v>
          </cell>
          <cell r="R28">
            <v>-2147.9999800000001</v>
          </cell>
          <cell r="S28">
            <v>-1813</v>
          </cell>
          <cell r="T28">
            <v>-2562</v>
          </cell>
          <cell r="V28">
            <v>-2286</v>
          </cell>
        </row>
        <row r="29">
          <cell r="O29">
            <v>27</v>
          </cell>
          <cell r="Q29">
            <v>-9644</v>
          </cell>
          <cell r="R29">
            <v>-2412.2829000000002</v>
          </cell>
          <cell r="S29">
            <v>-2132</v>
          </cell>
          <cell r="T29">
            <v>-3195</v>
          </cell>
          <cell r="V29">
            <v>-2450</v>
          </cell>
        </row>
        <row r="30">
          <cell r="O30">
            <v>28</v>
          </cell>
          <cell r="Q30">
            <v>-10857</v>
          </cell>
          <cell r="R30">
            <v>-2537.1326399999998</v>
          </cell>
          <cell r="S30">
            <v>-2577</v>
          </cell>
          <cell r="T30">
            <v>-4064</v>
          </cell>
          <cell r="V30">
            <v>-2876</v>
          </cell>
        </row>
        <row r="31">
          <cell r="O31">
            <v>29</v>
          </cell>
          <cell r="Q31">
            <v>-13663</v>
          </cell>
          <cell r="R31">
            <v>-2963.7867099999999</v>
          </cell>
          <cell r="S31">
            <v>-2889</v>
          </cell>
          <cell r="T31">
            <v>-4895</v>
          </cell>
          <cell r="V31">
            <v>-3409</v>
          </cell>
        </row>
        <row r="32">
          <cell r="O32">
            <v>30</v>
          </cell>
          <cell r="Q32">
            <v>-35148</v>
          </cell>
          <cell r="R32">
            <v>-3973.4682699999998</v>
          </cell>
          <cell r="S32">
            <v>-5440</v>
          </cell>
          <cell r="T32">
            <v>-11001</v>
          </cell>
          <cell r="V32">
            <v>-5206</v>
          </cell>
        </row>
        <row r="33"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 t="str">
            <v/>
          </cell>
        </row>
      </sheetData>
      <sheetData sheetId="6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18367</v>
          </cell>
          <cell r="L5">
            <v>4625.3919699999997</v>
          </cell>
          <cell r="M5">
            <v>8070</v>
          </cell>
          <cell r="N5">
            <v>584</v>
          </cell>
          <cell r="O5">
            <v>13575</v>
          </cell>
        </row>
        <row r="6">
          <cell r="K6">
            <v>12206</v>
          </cell>
          <cell r="L6">
            <v>2084.0291999999999</v>
          </cell>
          <cell r="M6">
            <v>5521</v>
          </cell>
          <cell r="N6">
            <v>169</v>
          </cell>
          <cell r="O6">
            <v>5902</v>
          </cell>
        </row>
        <row r="7">
          <cell r="K7">
            <v>10250</v>
          </cell>
          <cell r="L7">
            <v>1711.70749</v>
          </cell>
          <cell r="M7">
            <v>3624</v>
          </cell>
          <cell r="N7">
            <v>106</v>
          </cell>
          <cell r="O7">
            <v>5037</v>
          </cell>
        </row>
        <row r="8">
          <cell r="K8">
            <v>9323</v>
          </cell>
          <cell r="L8">
            <v>712.92660999999998</v>
          </cell>
          <cell r="M8">
            <v>3283</v>
          </cell>
          <cell r="N8">
            <v>96</v>
          </cell>
          <cell r="O8">
            <v>3775</v>
          </cell>
        </row>
        <row r="9">
          <cell r="K9">
            <v>7775</v>
          </cell>
          <cell r="L9">
            <v>652.1078</v>
          </cell>
          <cell r="M9">
            <v>2972</v>
          </cell>
          <cell r="N9">
            <v>80</v>
          </cell>
          <cell r="O9">
            <v>3515</v>
          </cell>
        </row>
        <row r="10">
          <cell r="K10">
            <v>7554</v>
          </cell>
          <cell r="L10">
            <v>558.70168000000001</v>
          </cell>
          <cell r="M10">
            <v>2676</v>
          </cell>
          <cell r="N10">
            <v>76</v>
          </cell>
          <cell r="O10">
            <v>3130</v>
          </cell>
        </row>
        <row r="11">
          <cell r="K11">
            <v>6149</v>
          </cell>
          <cell r="L11">
            <v>416.11131999999998</v>
          </cell>
          <cell r="M11">
            <v>2296</v>
          </cell>
          <cell r="N11">
            <v>70</v>
          </cell>
          <cell r="O11">
            <v>2843</v>
          </cell>
        </row>
        <row r="12">
          <cell r="K12">
            <v>5085</v>
          </cell>
          <cell r="L12">
            <v>267.98876000000001</v>
          </cell>
          <cell r="M12">
            <v>2102</v>
          </cell>
          <cell r="N12">
            <v>63</v>
          </cell>
          <cell r="O12">
            <v>2580</v>
          </cell>
        </row>
        <row r="13">
          <cell r="K13">
            <v>4310</v>
          </cell>
          <cell r="L13">
            <v>170.68781000000001</v>
          </cell>
          <cell r="M13">
            <v>1984</v>
          </cell>
          <cell r="N13">
            <v>56</v>
          </cell>
          <cell r="O13">
            <v>2403</v>
          </cell>
        </row>
        <row r="14">
          <cell r="K14">
            <v>3351</v>
          </cell>
          <cell r="L14">
            <v>95.622460000000004</v>
          </cell>
          <cell r="M14">
            <v>1773</v>
          </cell>
          <cell r="N14">
            <v>51</v>
          </cell>
          <cell r="O14">
            <v>2160</v>
          </cell>
        </row>
        <row r="15">
          <cell r="K15">
            <v>2892</v>
          </cell>
          <cell r="L15">
            <v>-62.140749999999997</v>
          </cell>
          <cell r="M15">
            <v>1462</v>
          </cell>
          <cell r="N15">
            <v>43</v>
          </cell>
          <cell r="O15">
            <v>1787</v>
          </cell>
        </row>
        <row r="16">
          <cell r="K16">
            <v>2515</v>
          </cell>
          <cell r="L16">
            <v>-458.46161999999998</v>
          </cell>
          <cell r="M16">
            <v>1383</v>
          </cell>
          <cell r="N16">
            <v>40</v>
          </cell>
          <cell r="O16">
            <v>1233</v>
          </cell>
        </row>
        <row r="17">
          <cell r="K17">
            <v>1940</v>
          </cell>
          <cell r="L17">
            <v>-606.26315</v>
          </cell>
          <cell r="M17">
            <v>1078</v>
          </cell>
          <cell r="N17">
            <v>36</v>
          </cell>
          <cell r="O17">
            <v>1066</v>
          </cell>
        </row>
        <row r="18">
          <cell r="K18">
            <v>1319</v>
          </cell>
          <cell r="L18">
            <v>-680.50094000000001</v>
          </cell>
          <cell r="M18">
            <v>786</v>
          </cell>
          <cell r="N18">
            <v>31</v>
          </cell>
          <cell r="O18">
            <v>671</v>
          </cell>
        </row>
        <row r="19">
          <cell r="K19">
            <v>838</v>
          </cell>
          <cell r="L19">
            <v>-771.63842999999997</v>
          </cell>
          <cell r="M19">
            <v>486</v>
          </cell>
          <cell r="N19">
            <v>22</v>
          </cell>
          <cell r="O19">
            <v>556</v>
          </cell>
        </row>
        <row r="20">
          <cell r="K20">
            <v>182</v>
          </cell>
          <cell r="L20">
            <v>-920.84852999999998</v>
          </cell>
          <cell r="M20">
            <v>408</v>
          </cell>
          <cell r="N20">
            <v>14</v>
          </cell>
          <cell r="O20">
            <v>359</v>
          </cell>
        </row>
        <row r="21">
          <cell r="K21">
            <v>-144</v>
          </cell>
          <cell r="L21">
            <v>-1044.1599100000001</v>
          </cell>
          <cell r="M21">
            <v>197</v>
          </cell>
          <cell r="N21">
            <v>4</v>
          </cell>
          <cell r="O21">
            <v>-69</v>
          </cell>
        </row>
        <row r="22">
          <cell r="K22">
            <v>-820</v>
          </cell>
          <cell r="L22">
            <v>-1154.7443699999999</v>
          </cell>
          <cell r="M22">
            <v>42</v>
          </cell>
          <cell r="N22">
            <v>0</v>
          </cell>
          <cell r="O22">
            <v>-230</v>
          </cell>
        </row>
        <row r="23">
          <cell r="K23">
            <v>-1486</v>
          </cell>
          <cell r="L23">
            <v>-1327.8823299999999</v>
          </cell>
          <cell r="M23">
            <v>-222</v>
          </cell>
          <cell r="N23">
            <v>-3</v>
          </cell>
          <cell r="O23">
            <v>-390</v>
          </cell>
        </row>
        <row r="24">
          <cell r="K24">
            <v>-2475</v>
          </cell>
          <cell r="L24">
            <v>-1420.4506799999999</v>
          </cell>
          <cell r="M24">
            <v>-466</v>
          </cell>
          <cell r="N24">
            <v>-4</v>
          </cell>
          <cell r="O24">
            <v>-566</v>
          </cell>
        </row>
        <row r="25">
          <cell r="K25">
            <v>-3009</v>
          </cell>
          <cell r="L25">
            <v>-1523.5736199999999</v>
          </cell>
          <cell r="M25">
            <v>-672</v>
          </cell>
          <cell r="N25">
            <v>-108</v>
          </cell>
          <cell r="O25">
            <v>-916</v>
          </cell>
        </row>
        <row r="26">
          <cell r="K26">
            <v>-3854</v>
          </cell>
          <cell r="L26">
            <v>-1573.0087799999999</v>
          </cell>
          <cell r="M26">
            <v>-789</v>
          </cell>
          <cell r="N26">
            <v>-255</v>
          </cell>
          <cell r="O26">
            <v>-1057</v>
          </cell>
        </row>
        <row r="27">
          <cell r="K27">
            <v>-4864</v>
          </cell>
          <cell r="L27">
            <v>-1730.38087</v>
          </cell>
          <cell r="M27">
            <v>-1060</v>
          </cell>
          <cell r="N27">
            <v>-638</v>
          </cell>
          <cell r="O27">
            <v>-1388</v>
          </cell>
        </row>
        <row r="28">
          <cell r="K28">
            <v>-5464</v>
          </cell>
          <cell r="L28">
            <v>-1861.9003499999999</v>
          </cell>
          <cell r="M28">
            <v>-1233</v>
          </cell>
          <cell r="N28">
            <v>-1410</v>
          </cell>
          <cell r="O28">
            <v>-1803</v>
          </cell>
        </row>
        <row r="29">
          <cell r="K29">
            <v>-6464</v>
          </cell>
          <cell r="L29">
            <v>-1958.66435</v>
          </cell>
          <cell r="M29">
            <v>-1681</v>
          </cell>
          <cell r="N29">
            <v>-1894</v>
          </cell>
          <cell r="O29">
            <v>-2083</v>
          </cell>
        </row>
        <row r="30">
          <cell r="K30">
            <v>-8139</v>
          </cell>
          <cell r="L30">
            <v>-2147.9999800000001</v>
          </cell>
          <cell r="M30">
            <v>-1813</v>
          </cell>
          <cell r="N30">
            <v>-2562</v>
          </cell>
          <cell r="O30">
            <v>-2286</v>
          </cell>
        </row>
        <row r="31">
          <cell r="K31">
            <v>-9644</v>
          </cell>
          <cell r="L31">
            <v>-2412.2829000000002</v>
          </cell>
          <cell r="M31">
            <v>-2132</v>
          </cell>
          <cell r="N31">
            <v>-3195</v>
          </cell>
          <cell r="O31">
            <v>-2450</v>
          </cell>
        </row>
        <row r="32">
          <cell r="K32">
            <v>-10857</v>
          </cell>
          <cell r="L32">
            <v>-2537.1326399999998</v>
          </cell>
          <cell r="M32">
            <v>-2577</v>
          </cell>
          <cell r="N32">
            <v>-4064</v>
          </cell>
          <cell r="O32">
            <v>-2876</v>
          </cell>
        </row>
        <row r="33">
          <cell r="K33">
            <v>-13663</v>
          </cell>
          <cell r="L33">
            <v>-2963.7867099999999</v>
          </cell>
          <cell r="M33">
            <v>-2889</v>
          </cell>
          <cell r="N33">
            <v>-4895</v>
          </cell>
          <cell r="O33">
            <v>-3409</v>
          </cell>
        </row>
        <row r="34">
          <cell r="K34">
            <v>-35148</v>
          </cell>
          <cell r="L34">
            <v>-3973.4682699999998</v>
          </cell>
          <cell r="M34">
            <v>-5440</v>
          </cell>
          <cell r="N34">
            <v>-11001</v>
          </cell>
          <cell r="O34">
            <v>-5206</v>
          </cell>
        </row>
      </sheetData>
      <sheetData sheetId="7"/>
      <sheetData sheetId="8">
        <row r="1">
          <cell r="E1" t="str">
            <v>September</v>
          </cell>
        </row>
        <row r="2">
          <cell r="E2" t="str">
            <v>October</v>
          </cell>
        </row>
        <row r="3">
          <cell r="E3" t="str">
            <v>November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file"/>
      <sheetName val="Dec Published MOS estimates"/>
      <sheetName val="Workfile (2)"/>
      <sheetName val="January Published MOS estimates"/>
      <sheetName val="Workfile (3)"/>
      <sheetName val="Feb Published MOS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Sydney MSP</v>
          </cell>
          <cell r="D3" t="str">
            <v>Sydney EGP</v>
          </cell>
          <cell r="E3" t="str">
            <v>Adelaide MAP</v>
          </cell>
          <cell r="F3" t="str">
            <v>Adelaide SEAGas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3:AE96"/>
  <sheetViews>
    <sheetView zoomScale="80" zoomScaleNormal="80" workbookViewId="0">
      <selection activeCell="X33" sqref="X3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6.1406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4" bestFit="1" customWidth="1"/>
    <col min="25" max="26" width="6.5703125" style="4" bestFit="1" customWidth="1"/>
    <col min="27" max="27" width="7.85546875" style="4" bestFit="1" customWidth="1"/>
    <col min="28" max="28" width="8" style="4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75" t="str">
        <f>"Table 1 - Maximum MOS quantity 
(GJ/d, 1 "&amp;[1]DataSheet!E1&amp;" to "&amp;[1]Inputs!Q5&amp;" "&amp;[1]DataSheet!E1&amp;" "&amp;[1]Inputs!N5&amp;")"</f>
        <v>Table 1 - Maximum MOS quantity 
(GJ/d, 1 September to 30 September 2016)</v>
      </c>
      <c r="D3" s="75"/>
      <c r="E3" s="75"/>
      <c r="F3" s="75"/>
      <c r="G3" s="75"/>
      <c r="H3" s="75"/>
      <c r="I3" s="2"/>
      <c r="J3" s="75" t="str">
        <f>"Table 3 - Daily MOS quantities (GJ/d, 1 "&amp;[1]DataSheet!E1&amp;" to "&amp;[1]Inputs!Q5&amp;" "&amp;[1]DataSheet!E1&amp;" "&amp;[1]Inputs!N5&amp;")"</f>
        <v>Table 3 - Daily MOS quantities (GJ/d, 1 September to 30 September 2016)</v>
      </c>
      <c r="K3" s="75"/>
      <c r="L3" s="75"/>
      <c r="M3" s="75"/>
      <c r="N3" s="75"/>
      <c r="O3" s="75"/>
      <c r="P3" s="2"/>
      <c r="Q3" s="75" t="str">
        <f>"Figure 1 - Curves of daily MOS quantities (1 "&amp;[1]DataSheet!E1&amp;" to "&amp;[1]Inputs!Q5&amp;" "&amp;[1]DataSheet!E1&amp;" "&amp;[1]Inputs!N5&amp;")"</f>
        <v>Figure 1 - Curves of daily MOS quantities (1 September to 30 September 2016)</v>
      </c>
      <c r="R3" s="75"/>
      <c r="S3" s="75"/>
      <c r="T3" s="75"/>
      <c r="U3" s="75"/>
      <c r="V3" s="75"/>
      <c r="W3" s="3"/>
    </row>
    <row r="4" spans="2:31" s="5" customFormat="1" ht="41.25" customHeight="1" x14ac:dyDescent="0.2">
      <c r="B4" s="1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1"/>
      <c r="J4" s="71" t="s">
        <v>5</v>
      </c>
      <c r="K4" s="72" t="str">
        <f>'[2]Workfile (3)'!C3</f>
        <v>Sydney MSP</v>
      </c>
      <c r="L4" s="73" t="str">
        <f>'[2]Workfile (3)'!D3</f>
        <v>Sydney EGP</v>
      </c>
      <c r="M4" s="73" t="str">
        <f>'[2]Workfile (3)'!E3</f>
        <v>Adelaide MAP</v>
      </c>
      <c r="N4" s="73" t="str">
        <f>'[2]Workfile (3)'!F3</f>
        <v>Adelaide SEAGas</v>
      </c>
      <c r="O4" s="74" t="s">
        <v>4</v>
      </c>
      <c r="P4" s="1"/>
      <c r="V4" s="1"/>
      <c r="W4" s="1"/>
    </row>
    <row r="5" spans="2:31" ht="15" x14ac:dyDescent="0.25">
      <c r="C5" s="10" t="s">
        <v>6</v>
      </c>
      <c r="D5" s="11">
        <f>MAX([1]Period_1!Q3:Q33)</f>
        <v>25212</v>
      </c>
      <c r="E5" s="11">
        <f>MAX([1]Period_1!R3:R33)</f>
        <v>10121.31249</v>
      </c>
      <c r="F5" s="11">
        <f>MAX([1]Period_1!S3:S33)</f>
        <v>12028</v>
      </c>
      <c r="G5" s="11">
        <f>MAX([1]Period_1!T3:T33)</f>
        <v>196</v>
      </c>
      <c r="H5" s="11">
        <f>MAX([1]Period_1!V3:V33)</f>
        <v>6739</v>
      </c>
      <c r="I5" s="1">
        <f>IF(ISBLANK([1]Period_1!O3)=TRUE, "",[1]Period_1!O3)</f>
        <v>1</v>
      </c>
      <c r="J5" s="12">
        <v>1</v>
      </c>
      <c r="K5" s="13">
        <f>IF([1]Period_1!Q3="", NA(), [1]Period_1!Q3)</f>
        <v>25212</v>
      </c>
      <c r="L5" s="14">
        <f>IF([1]Period_1!R3="", NA(), [1]Period_1!R3)</f>
        <v>10121.31249</v>
      </c>
      <c r="M5" s="14">
        <f>IF([1]Period_1!S3="", NA(), [1]Period_1!S3)</f>
        <v>12028</v>
      </c>
      <c r="N5" s="14">
        <f>IF([1]Period_1!T3="", NA(), [1]Period_1!T3)</f>
        <v>196</v>
      </c>
      <c r="O5" s="15">
        <f>IF([1]Period_1!V3="", NA(), [1]Period_1!V3)</f>
        <v>6739</v>
      </c>
      <c r="AC5"/>
      <c r="AD5" s="16"/>
      <c r="AE5" s="17"/>
    </row>
    <row r="6" spans="2:31" ht="15" x14ac:dyDescent="0.25">
      <c r="B6" s="18"/>
      <c r="C6" s="10" t="s">
        <v>7</v>
      </c>
      <c r="D6" s="11">
        <f>-MIN([1]Period_1!Q3:Q33)</f>
        <v>22495</v>
      </c>
      <c r="E6" s="11">
        <f>-MIN([1]Period_1!R3:R33)</f>
        <v>4648.8456999999999</v>
      </c>
      <c r="F6" s="11">
        <f>-MIN([1]Period_1!S3:S33)</f>
        <v>11397</v>
      </c>
      <c r="G6" s="11">
        <f>-MIN([1]Period_1!T3:T33)</f>
        <v>17616</v>
      </c>
      <c r="H6" s="11">
        <f>-MIN([1]Period_1!V3:V33)</f>
        <v>10035</v>
      </c>
      <c r="I6" s="1">
        <f>IF(ISBLANK([1]Period_1!O4)=TRUE, "",[1]Period_1!O4)</f>
        <v>2</v>
      </c>
      <c r="J6" s="19">
        <v>1</v>
      </c>
      <c r="K6" s="13">
        <f>IF([1]Period_1!Q4="", NA(), [1]Period_1!Q4)</f>
        <v>15882</v>
      </c>
      <c r="L6" s="14">
        <f>IF([1]Period_1!R4="", NA(), [1]Period_1!R4)</f>
        <v>2855.5620399999998</v>
      </c>
      <c r="M6" s="14">
        <f>IF([1]Period_1!S4="", NA(), [1]Period_1!S4)</f>
        <v>7677</v>
      </c>
      <c r="N6" s="14">
        <f>IF([1]Period_1!T4="", NA(), [1]Period_1!T4)</f>
        <v>94</v>
      </c>
      <c r="O6" s="20">
        <f>IF([1]Period_1!V4="", NA(), [1]Period_1!V4)</f>
        <v>4416</v>
      </c>
      <c r="AC6"/>
      <c r="AD6" s="16"/>
    </row>
    <row r="7" spans="2:31" ht="15" x14ac:dyDescent="0.25">
      <c r="I7" s="1">
        <f>IF(ISBLANK([1]Period_1!O5)=TRUE, "",[1]Period_1!O5)</f>
        <v>3</v>
      </c>
      <c r="J7" s="19">
        <v>1</v>
      </c>
      <c r="K7" s="13">
        <f>IF([1]Period_1!Q5="", NA(), [1]Period_1!Q5)</f>
        <v>12537</v>
      </c>
      <c r="L7" s="14">
        <f>IF([1]Period_1!R5="", NA(), [1]Period_1!R5)</f>
        <v>2208.9022199999999</v>
      </c>
      <c r="M7" s="14">
        <f>IF([1]Period_1!S5="", NA(), [1]Period_1!S5)</f>
        <v>6013</v>
      </c>
      <c r="N7" s="14">
        <f>IF([1]Period_1!T5="", NA(), [1]Period_1!T5)</f>
        <v>80</v>
      </c>
      <c r="O7" s="20">
        <f>IF([1]Period_1!V5="", NA(), [1]Period_1!V5)</f>
        <v>3557</v>
      </c>
      <c r="W7" s="21"/>
      <c r="AC7"/>
      <c r="AD7" s="16"/>
    </row>
    <row r="8" spans="2:31" ht="15" x14ac:dyDescent="0.25">
      <c r="I8" s="1">
        <f>IF(ISBLANK([1]Period_1!O6)=TRUE, "",[1]Period_1!O6)</f>
        <v>4</v>
      </c>
      <c r="J8" s="19">
        <v>1</v>
      </c>
      <c r="K8" s="13">
        <f>IF([1]Period_1!Q6="", NA(), [1]Period_1!Q6)</f>
        <v>10038</v>
      </c>
      <c r="L8" s="14">
        <f>IF([1]Period_1!R6="", NA(), [1]Period_1!R6)</f>
        <v>1513.61877</v>
      </c>
      <c r="M8" s="14">
        <f>IF([1]Period_1!S6="", NA(), [1]Period_1!S6)</f>
        <v>5133</v>
      </c>
      <c r="N8" s="14">
        <f>IF([1]Period_1!T6="", NA(), [1]Period_1!T6)</f>
        <v>61</v>
      </c>
      <c r="O8" s="20">
        <f>IF([1]Period_1!V6="", NA(), [1]Period_1!V6)</f>
        <v>3085</v>
      </c>
      <c r="W8" s="21"/>
      <c r="AC8"/>
      <c r="AD8" s="16"/>
    </row>
    <row r="9" spans="2:31" ht="15" x14ac:dyDescent="0.25">
      <c r="I9" s="1">
        <f>IF(ISBLANK([1]Period_1!O7)=TRUE, "",[1]Period_1!O7)</f>
        <v>5</v>
      </c>
      <c r="J9" s="19">
        <v>1</v>
      </c>
      <c r="K9" s="13">
        <f>IF([1]Period_1!Q7="", NA(), [1]Period_1!Q7)</f>
        <v>7678</v>
      </c>
      <c r="L9" s="14">
        <f>IF([1]Period_1!R7="", NA(), [1]Period_1!R7)</f>
        <v>909.87820999999997</v>
      </c>
      <c r="M9" s="14">
        <f>IF([1]Period_1!S7="", NA(), [1]Period_1!S7)</f>
        <v>4303</v>
      </c>
      <c r="N9" s="14">
        <f>IF([1]Period_1!T7="", NA(), [1]Period_1!T7)</f>
        <v>59</v>
      </c>
      <c r="O9" s="20">
        <f>IF([1]Period_1!V7="", NA(), [1]Period_1!V7)</f>
        <v>2654</v>
      </c>
      <c r="W9" s="21"/>
      <c r="AC9"/>
      <c r="AD9" s="16"/>
    </row>
    <row r="10" spans="2:31" ht="15" x14ac:dyDescent="0.25">
      <c r="I10" s="1">
        <f>IF(ISBLANK([1]Period_1!O8)=TRUE, "",[1]Period_1!O8)</f>
        <v>6</v>
      </c>
      <c r="J10" s="19">
        <v>1</v>
      </c>
      <c r="K10" s="13">
        <f>IF([1]Period_1!Q8="", NA(), [1]Period_1!Q8)</f>
        <v>7063</v>
      </c>
      <c r="L10" s="14">
        <f>IF([1]Period_1!R8="", NA(), [1]Period_1!R8)</f>
        <v>578.35641999999996</v>
      </c>
      <c r="M10" s="14">
        <f>IF([1]Period_1!S8="", NA(), [1]Period_1!S8)</f>
        <v>2776</v>
      </c>
      <c r="N10" s="14">
        <f>IF([1]Period_1!T8="", NA(), [1]Period_1!T8)</f>
        <v>52</v>
      </c>
      <c r="O10" s="20">
        <f>IF([1]Period_1!V8="", NA(), [1]Period_1!V8)</f>
        <v>2294</v>
      </c>
      <c r="W10" s="21"/>
      <c r="AC10"/>
      <c r="AD10" s="16"/>
    </row>
    <row r="11" spans="2:31" ht="15" x14ac:dyDescent="0.25">
      <c r="C11" s="75" t="str">
        <f>"Table 2 - Summary statistics of daily MOS quantities 
(1 "&amp;[1]DataSheet!E1&amp;" to "&amp;[1]Inputs!Q5&amp;" "&amp;[1]DataSheet!E1&amp;" "&amp;[1]Inputs!N5&amp;")"</f>
        <v>Table 2 - Summary statistics of daily MOS quantities 
(1 September to 30 September 2016)</v>
      </c>
      <c r="D11" s="75"/>
      <c r="E11" s="75"/>
      <c r="F11" s="75"/>
      <c r="G11" s="75"/>
      <c r="H11" s="75"/>
      <c r="I11" s="1">
        <f>IF(ISBLANK([1]Period_1!O9)=TRUE, "",[1]Period_1!O9)</f>
        <v>7</v>
      </c>
      <c r="J11" s="19">
        <v>1</v>
      </c>
      <c r="K11" s="13">
        <f>IF([1]Period_1!Q9="", NA(), [1]Period_1!Q9)</f>
        <v>5457</v>
      </c>
      <c r="L11" s="14">
        <f>IF([1]Period_1!R9="", NA(), [1]Period_1!R9)</f>
        <v>404.61187999999999</v>
      </c>
      <c r="M11" s="14">
        <f>IF([1]Period_1!S9="", NA(), [1]Period_1!S9)</f>
        <v>2287</v>
      </c>
      <c r="N11" s="14">
        <f>IF([1]Period_1!T9="", NA(), [1]Period_1!T9)</f>
        <v>47</v>
      </c>
      <c r="O11" s="20">
        <f>IF([1]Period_1!V9="", NA(), [1]Period_1!V9)</f>
        <v>2103</v>
      </c>
      <c r="W11" s="21"/>
      <c r="AC11"/>
      <c r="AD11" s="16"/>
    </row>
    <row r="12" spans="2:31" ht="15" x14ac:dyDescent="0.25">
      <c r="C12" s="75"/>
      <c r="D12" s="75"/>
      <c r="E12" s="75"/>
      <c r="F12" s="75"/>
      <c r="G12" s="75"/>
      <c r="H12" s="75"/>
      <c r="I12" s="1">
        <f>IF(ISBLANK([1]Period_1!O10)=TRUE, "",[1]Period_1!O10)</f>
        <v>8</v>
      </c>
      <c r="J12" s="19">
        <v>1</v>
      </c>
      <c r="K12" s="13">
        <f>IF([1]Period_1!Q10="", NA(), [1]Period_1!Q10)</f>
        <v>3534</v>
      </c>
      <c r="L12" s="14">
        <f>IF([1]Period_1!R10="", NA(), [1]Period_1!R10)</f>
        <v>206.11134999999999</v>
      </c>
      <c r="M12" s="14">
        <f>IF([1]Period_1!S10="", NA(), [1]Period_1!S10)</f>
        <v>1805</v>
      </c>
      <c r="N12" s="14">
        <f>IF([1]Period_1!T10="", NA(), [1]Period_1!T10)</f>
        <v>41</v>
      </c>
      <c r="O12" s="20">
        <f>IF([1]Period_1!V10="", NA(), [1]Period_1!V10)</f>
        <v>1669</v>
      </c>
      <c r="W12" s="21"/>
      <c r="AC12"/>
      <c r="AD12" s="16"/>
    </row>
    <row r="13" spans="2:31" ht="15" x14ac:dyDescent="0.25">
      <c r="C13" s="22"/>
      <c r="D13" s="76" t="s">
        <v>8</v>
      </c>
      <c r="E13" s="77"/>
      <c r="F13" s="77"/>
      <c r="G13" s="77"/>
      <c r="H13" s="77"/>
      <c r="I13" s="1">
        <f>IF(ISBLANK([1]Period_1!O11)=TRUE, "",[1]Period_1!O11)</f>
        <v>9</v>
      </c>
      <c r="J13" s="19">
        <v>1</v>
      </c>
      <c r="K13" s="13">
        <f>IF([1]Period_1!Q11="", NA(), [1]Period_1!Q11)</f>
        <v>2428</v>
      </c>
      <c r="L13" s="14">
        <f>IF([1]Period_1!R11="", NA(), [1]Period_1!R11)</f>
        <v>28.385069999999999</v>
      </c>
      <c r="M13" s="14">
        <f>IF([1]Period_1!S11="", NA(), [1]Period_1!S11)</f>
        <v>1523</v>
      </c>
      <c r="N13" s="14">
        <f>IF([1]Period_1!T11="", NA(), [1]Period_1!T11)</f>
        <v>36</v>
      </c>
      <c r="O13" s="20">
        <f>IF([1]Period_1!V11="", NA(), [1]Period_1!V11)</f>
        <v>1342</v>
      </c>
      <c r="W13" s="21"/>
      <c r="AC13"/>
      <c r="AD13" s="16"/>
    </row>
    <row r="14" spans="2:31" ht="12.75" customHeight="1" x14ac:dyDescent="0.25">
      <c r="C14" s="23"/>
      <c r="D14" s="24" t="s">
        <v>0</v>
      </c>
      <c r="E14" s="25" t="s">
        <v>1</v>
      </c>
      <c r="F14" s="25" t="s">
        <v>2</v>
      </c>
      <c r="G14" s="25" t="s">
        <v>3</v>
      </c>
      <c r="H14" s="26" t="s">
        <v>4</v>
      </c>
      <c r="I14" s="1">
        <f>IF(ISBLANK([1]Period_1!O12)=TRUE, "",[1]Period_1!O12)</f>
        <v>10</v>
      </c>
      <c r="J14" s="19">
        <v>1</v>
      </c>
      <c r="K14" s="13">
        <f>IF([1]Period_1!Q12="", NA(), [1]Period_1!Q12)</f>
        <v>1680</v>
      </c>
      <c r="L14" s="14">
        <f>IF([1]Period_1!R12="", NA(), [1]Period_1!R12)</f>
        <v>-7.8281299999999998</v>
      </c>
      <c r="M14" s="14">
        <f>IF([1]Period_1!S12="", NA(), [1]Period_1!S12)</f>
        <v>1322</v>
      </c>
      <c r="N14" s="14">
        <f>IF([1]Period_1!T12="", NA(), [1]Period_1!T12)</f>
        <v>28</v>
      </c>
      <c r="O14" s="20">
        <f>IF([1]Period_1!V12="", NA(), [1]Period_1!V12)</f>
        <v>1026</v>
      </c>
      <c r="W14" s="21"/>
      <c r="AC14"/>
      <c r="AD14" s="16"/>
    </row>
    <row r="15" spans="2:31" ht="12.75" customHeight="1" x14ac:dyDescent="0.25">
      <c r="C15" s="27" t="s">
        <v>9</v>
      </c>
      <c r="D15" s="14">
        <f>MAX([1]Period_1!Q3:Q33)</f>
        <v>25212</v>
      </c>
      <c r="E15" s="14">
        <f>MAX([1]Period_1!R3:R33)</f>
        <v>10121.31249</v>
      </c>
      <c r="F15" s="14">
        <f>MAX([1]Period_1!S3:S33)</f>
        <v>12028</v>
      </c>
      <c r="G15" s="14">
        <f>MAX([1]Period_1!T3:T33)</f>
        <v>196</v>
      </c>
      <c r="H15" s="15">
        <f>MAX([1]Period_1!V3:V33)</f>
        <v>6739</v>
      </c>
      <c r="I15" s="1">
        <f>IF(ISBLANK([1]Period_1!O13)=TRUE, "",[1]Period_1!O13)</f>
        <v>11</v>
      </c>
      <c r="J15" s="19">
        <v>1</v>
      </c>
      <c r="K15" s="13">
        <f>IF([1]Period_1!Q13="", NA(), [1]Period_1!Q13)</f>
        <v>610</v>
      </c>
      <c r="L15" s="14">
        <f>IF([1]Period_1!R13="", NA(), [1]Period_1!R13)</f>
        <v>-24.09056</v>
      </c>
      <c r="M15" s="14">
        <f>IF([1]Period_1!S13="", NA(), [1]Period_1!S13)</f>
        <v>574</v>
      </c>
      <c r="N15" s="14">
        <f>IF([1]Period_1!T13="", NA(), [1]Period_1!T13)</f>
        <v>24</v>
      </c>
      <c r="O15" s="20">
        <f>IF([1]Period_1!V13="", NA(), [1]Period_1!V13)</f>
        <v>741</v>
      </c>
      <c r="W15" s="28"/>
      <c r="AC15"/>
      <c r="AD15" s="16"/>
    </row>
    <row r="16" spans="2:31" ht="15" x14ac:dyDescent="0.25">
      <c r="C16" s="29">
        <v>0.95</v>
      </c>
      <c r="D16" s="14">
        <f>PERCENTILE([1]Period_1!Q3:Q33, 0.95)</f>
        <v>14376.749999999991</v>
      </c>
      <c r="E16" s="14">
        <f>PERCENTILE([1]Period_1!R3:R33, 0.95)</f>
        <v>2564.5651209999978</v>
      </c>
      <c r="F16" s="14">
        <f>PERCENTILE([1]Period_1!S3:S33, 0.95)</f>
        <v>6928.1999999999953</v>
      </c>
      <c r="G16" s="14">
        <f>PERCENTILE([1]Period_1!T3:T33, 0.95)</f>
        <v>87.69999999999996</v>
      </c>
      <c r="H16" s="20">
        <f>PERCENTILE([1]Period_1!V3:V33, 0.95)</f>
        <v>4029.4499999999975</v>
      </c>
      <c r="I16" s="1">
        <f>IF(ISBLANK([1]Period_1!O14)=TRUE, "",[1]Period_1!O14)</f>
        <v>12</v>
      </c>
      <c r="J16" s="19">
        <v>1</v>
      </c>
      <c r="K16" s="13">
        <f>IF([1]Period_1!Q14="", NA(), [1]Period_1!Q14)</f>
        <v>12</v>
      </c>
      <c r="L16" s="14">
        <f>IF([1]Period_1!R14="", NA(), [1]Period_1!R14)</f>
        <v>-71.398430000000005</v>
      </c>
      <c r="M16" s="14">
        <f>IF([1]Period_1!S14="", NA(), [1]Period_1!S14)</f>
        <v>299</v>
      </c>
      <c r="N16" s="14">
        <f>IF([1]Period_1!T14="", NA(), [1]Period_1!T14)</f>
        <v>16</v>
      </c>
      <c r="O16" s="20">
        <f>IF([1]Period_1!V14="", NA(), [1]Period_1!V14)</f>
        <v>446</v>
      </c>
      <c r="W16" s="28"/>
      <c r="AC16"/>
      <c r="AD16" s="16"/>
    </row>
    <row r="17" spans="2:30" ht="15" x14ac:dyDescent="0.25">
      <c r="C17" s="30">
        <v>0.75</v>
      </c>
      <c r="D17" s="14">
        <f>PERCENTILE([1]Period_1!Q3:Q33, 0.75)</f>
        <v>3257.5</v>
      </c>
      <c r="E17" s="14">
        <f>PERCENTILE([1]Period_1!R3:R33, 0.75)</f>
        <v>161.67977999999999</v>
      </c>
      <c r="F17" s="14">
        <f>PERCENTILE([1]Period_1!S3:S33, 0.75)</f>
        <v>1734.5</v>
      </c>
      <c r="G17" s="14">
        <f>PERCENTILE([1]Period_1!T3:T33, 0.75)</f>
        <v>39.75</v>
      </c>
      <c r="H17" s="20">
        <f>PERCENTILE([1]Period_1!V3:V33, 0.75)</f>
        <v>1587.25</v>
      </c>
      <c r="I17" s="1">
        <f>IF(ISBLANK([1]Period_1!O15)=TRUE, "",[1]Period_1!O15)</f>
        <v>13</v>
      </c>
      <c r="J17" s="19">
        <v>1</v>
      </c>
      <c r="K17" s="13">
        <f>IF([1]Period_1!Q15="", NA(), [1]Period_1!Q15)</f>
        <v>-437</v>
      </c>
      <c r="L17" s="14">
        <f>IF([1]Period_1!R15="", NA(), [1]Period_1!R15)</f>
        <v>-149.96875</v>
      </c>
      <c r="M17" s="14">
        <f>IF([1]Period_1!S15="", NA(), [1]Period_1!S15)</f>
        <v>-447</v>
      </c>
      <c r="N17" s="14">
        <f>IF([1]Period_1!T15="", NA(), [1]Period_1!T15)</f>
        <v>7</v>
      </c>
      <c r="O17" s="20">
        <f>IF([1]Period_1!V15="", NA(), [1]Period_1!V15)</f>
        <v>411</v>
      </c>
      <c r="W17" s="21"/>
      <c r="AC17"/>
      <c r="AD17" s="16"/>
    </row>
    <row r="18" spans="2:30" ht="15" x14ac:dyDescent="0.25">
      <c r="C18" s="30">
        <v>0.5</v>
      </c>
      <c r="D18" s="14">
        <f>PERCENTILE([1]Period_1!Q3:Q33, 0.5)</f>
        <v>-2169.5</v>
      </c>
      <c r="E18" s="14">
        <f>PERCENTILE([1]Period_1!R3:R33, 0.5)</f>
        <v>-386.0498</v>
      </c>
      <c r="F18" s="14">
        <f>PERCENTILE([1]Period_1!S3:S33, 0.5)</f>
        <v>-1364</v>
      </c>
      <c r="G18" s="14">
        <f>PERCENTILE([1]Period_1!T3:T33, 0.5)</f>
        <v>1</v>
      </c>
      <c r="H18" s="20">
        <f>PERCENTILE([1]Period_1!V3:V33, 0.5)</f>
        <v>-29</v>
      </c>
      <c r="I18" s="1">
        <f>IF(ISBLANK([1]Period_1!O16)=TRUE, "",[1]Period_1!O16)</f>
        <v>14</v>
      </c>
      <c r="J18" s="19">
        <v>1</v>
      </c>
      <c r="K18" s="13">
        <f>IF([1]Period_1!Q16="", NA(), [1]Period_1!Q16)</f>
        <v>-1075</v>
      </c>
      <c r="L18" s="14">
        <f>IF([1]Period_1!R16="", NA(), [1]Period_1!R16)</f>
        <v>-245.63667000000001</v>
      </c>
      <c r="M18" s="14">
        <f>IF([1]Period_1!S16="", NA(), [1]Period_1!S16)</f>
        <v>-917</v>
      </c>
      <c r="N18" s="14">
        <f>IF([1]Period_1!T16="", NA(), [1]Period_1!T16)</f>
        <v>4</v>
      </c>
      <c r="O18" s="20">
        <f>IF([1]Period_1!V16="", NA(), [1]Period_1!V16)</f>
        <v>102</v>
      </c>
      <c r="W18" s="21"/>
      <c r="AC18"/>
      <c r="AD18" s="16"/>
    </row>
    <row r="19" spans="2:30" ht="15" x14ac:dyDescent="0.25">
      <c r="C19" s="30">
        <v>0.25</v>
      </c>
      <c r="D19" s="14">
        <f>PERCENTILE([1]Period_1!Q3:Q33, 0.25)</f>
        <v>-6868</v>
      </c>
      <c r="E19" s="14">
        <f>PERCENTILE([1]Period_1!R3:R33, 0.25)</f>
        <v>-1414.0528675</v>
      </c>
      <c r="F19" s="14">
        <f>PERCENTILE([1]Period_1!S3:S33, 0.25)</f>
        <v>-3718.75</v>
      </c>
      <c r="G19" s="14">
        <f>PERCENTILE([1]Period_1!T3:T33, 0.25)</f>
        <v>-183.5</v>
      </c>
      <c r="H19" s="20">
        <f>PERCENTILE([1]Period_1!V3:V33, 0.25)</f>
        <v>-1465</v>
      </c>
      <c r="I19" s="1">
        <f>IF(ISBLANK([1]Period_1!O17)=TRUE, "",[1]Period_1!O17)</f>
        <v>15</v>
      </c>
      <c r="J19" s="19">
        <v>1</v>
      </c>
      <c r="K19" s="13">
        <f>IF([1]Period_1!Q17="", NA(), [1]Period_1!Q17)</f>
        <v>-1728</v>
      </c>
      <c r="L19" s="14">
        <f>IF([1]Period_1!R17="", NA(), [1]Period_1!R17)</f>
        <v>-335.28710000000001</v>
      </c>
      <c r="M19" s="14">
        <f>IF([1]Period_1!S17="", NA(), [1]Period_1!S17)</f>
        <v>-1240</v>
      </c>
      <c r="N19" s="14">
        <f>IF([1]Period_1!T17="", NA(), [1]Period_1!T17)</f>
        <v>2</v>
      </c>
      <c r="O19" s="20">
        <f>IF([1]Period_1!V17="", NA(), [1]Period_1!V17)</f>
        <v>36</v>
      </c>
      <c r="P19" s="22"/>
      <c r="W19" s="21"/>
      <c r="AC19"/>
      <c r="AD19" s="16"/>
    </row>
    <row r="20" spans="2:30" ht="15" x14ac:dyDescent="0.25">
      <c r="C20" s="29">
        <v>0.05</v>
      </c>
      <c r="D20" s="14">
        <f>PERCENTILE([1]Period_1!Q3:Q33, 0.05)</f>
        <v>-12683.25</v>
      </c>
      <c r="E20" s="14">
        <f>PERCENTILE([1]Period_1!R3:R33, 0.05)</f>
        <v>-2442.2941145</v>
      </c>
      <c r="F20" s="14">
        <f>PERCENTILE([1]Period_1!S3:S33, 0.05)</f>
        <v>-5999.35</v>
      </c>
      <c r="G20" s="14">
        <f>PERCENTILE([1]Period_1!T3:T33, 0.05)</f>
        <v>-5706.25</v>
      </c>
      <c r="H20" s="20">
        <f>PERCENTILE([1]Period_1!V3:V33, 0.05)</f>
        <v>-4376.05</v>
      </c>
      <c r="I20" s="1">
        <f>IF(ISBLANK([1]Period_1!O18)=TRUE, "",[1]Period_1!O18)</f>
        <v>16</v>
      </c>
      <c r="J20" s="19">
        <v>1</v>
      </c>
      <c r="K20" s="13">
        <f>IF([1]Period_1!Q18="", NA(), [1]Period_1!Q18)</f>
        <v>-2611</v>
      </c>
      <c r="L20" s="14">
        <f>IF([1]Period_1!R18="", NA(), [1]Period_1!R18)</f>
        <v>-436.8125</v>
      </c>
      <c r="M20" s="14">
        <f>IF([1]Period_1!S18="", NA(), [1]Period_1!S18)</f>
        <v>-1488</v>
      </c>
      <c r="N20" s="14">
        <f>IF([1]Period_1!T18="", NA(), [1]Period_1!T18)</f>
        <v>0</v>
      </c>
      <c r="O20" s="20">
        <f>IF([1]Period_1!V18="", NA(), [1]Period_1!V18)</f>
        <v>-94</v>
      </c>
      <c r="P20" s="22"/>
      <c r="W20" s="21"/>
      <c r="AC20"/>
      <c r="AD20" s="16"/>
    </row>
    <row r="21" spans="2:30" ht="15" x14ac:dyDescent="0.25">
      <c r="C21" s="31" t="s">
        <v>10</v>
      </c>
      <c r="D21" s="14">
        <f>MIN([1]Period_1!Q3:Q33)</f>
        <v>-22495</v>
      </c>
      <c r="E21" s="14">
        <f>MIN([1]Period_1!R3:R33)</f>
        <v>-4648.8456999999999</v>
      </c>
      <c r="F21" s="14">
        <f>MIN([1]Period_1!S3:S33)</f>
        <v>-11397</v>
      </c>
      <c r="G21" s="14">
        <f>MIN([1]Period_1!T3:T33)</f>
        <v>-17616</v>
      </c>
      <c r="H21" s="20">
        <f>MIN([1]Period_1!V3:V33)</f>
        <v>-10035</v>
      </c>
      <c r="I21" s="1">
        <f>IF(ISBLANK([1]Period_1!O19)=TRUE, "",[1]Period_1!O19)</f>
        <v>17</v>
      </c>
      <c r="J21" s="19">
        <v>1</v>
      </c>
      <c r="K21" s="13">
        <f>IF([1]Period_1!Q19="", NA(), [1]Period_1!Q19)</f>
        <v>-3196</v>
      </c>
      <c r="L21" s="14">
        <f>IF([1]Period_1!R19="", NA(), [1]Period_1!R19)</f>
        <v>-590.63891000000001</v>
      </c>
      <c r="M21" s="14">
        <f>IF([1]Period_1!S19="", NA(), [1]Period_1!S19)</f>
        <v>-1738</v>
      </c>
      <c r="N21" s="14">
        <f>IF([1]Period_1!T19="", NA(), [1]Period_1!T19)</f>
        <v>0</v>
      </c>
      <c r="O21" s="20">
        <f>IF([1]Period_1!V19="", NA(), [1]Period_1!V19)</f>
        <v>-230</v>
      </c>
      <c r="P21" s="22"/>
      <c r="W21" s="21"/>
      <c r="AC21"/>
      <c r="AD21" s="16"/>
    </row>
    <row r="22" spans="2:30" ht="12.75" customHeight="1" x14ac:dyDescent="0.2">
      <c r="C22" s="32" t="s">
        <v>11</v>
      </c>
      <c r="D22" s="33">
        <f>AVERAGE([1]Period_1!Q3:Q33)</f>
        <v>-1132.6666666666667</v>
      </c>
      <c r="E22" s="33">
        <f>AVERAGE([1]Period_1!R3:R33)</f>
        <v>-209.4216140000002</v>
      </c>
      <c r="F22" s="33">
        <f>AVERAGE([1]Period_1!S3:S33)</f>
        <v>-654.16666666666663</v>
      </c>
      <c r="G22" s="33">
        <f>AVERAGE([1]Period_1!T3:T33)</f>
        <v>-1227.7</v>
      </c>
      <c r="H22" s="15">
        <f>AVERAGE([1]Period_1!V3:V33)</f>
        <v>-161.93333333333334</v>
      </c>
      <c r="I22" s="1">
        <f>IF(ISBLANK([1]Period_1!O20)=TRUE, "",[1]Period_1!O20)</f>
        <v>18</v>
      </c>
      <c r="J22" s="19">
        <v>1</v>
      </c>
      <c r="K22" s="13">
        <f>IF([1]Period_1!Q20="", NA(), [1]Period_1!Q20)</f>
        <v>-4017</v>
      </c>
      <c r="L22" s="14">
        <f>IF([1]Period_1!R20="", NA(), [1]Period_1!R20)</f>
        <v>-656.28686000000005</v>
      </c>
      <c r="M22" s="14">
        <f>IF([1]Period_1!S20="", NA(), [1]Period_1!S20)</f>
        <v>-2116</v>
      </c>
      <c r="N22" s="14">
        <f>IF([1]Period_1!T20="", NA(), [1]Period_1!T20)</f>
        <v>-1</v>
      </c>
      <c r="O22" s="20">
        <f>IF([1]Period_1!V20="", NA(), [1]Period_1!V20)</f>
        <v>-330</v>
      </c>
      <c r="P22" s="22"/>
      <c r="W22" s="21"/>
    </row>
    <row r="23" spans="2:30" ht="12.75" x14ac:dyDescent="0.2">
      <c r="C23" s="34" t="s">
        <v>12</v>
      </c>
      <c r="D23" s="35">
        <f>STDEV([1]Period_1!Q3:Q33)</f>
        <v>9549.9199828145647</v>
      </c>
      <c r="E23" s="35">
        <f>STDEV([1]Period_1!R3:R33)</f>
        <v>2442.6973062500997</v>
      </c>
      <c r="F23" s="35">
        <f>STDEV([1]Period_1!S3:S33)</f>
        <v>4703.4364992310511</v>
      </c>
      <c r="G23" s="35">
        <f>STDEV([1]Period_1!T3:T33)</f>
        <v>3500.8136507448353</v>
      </c>
      <c r="H23" s="36">
        <f>STDEV([1]Period_1!V3:V33)</f>
        <v>3131.7089080975379</v>
      </c>
      <c r="I23" s="1">
        <f>IF(ISBLANK([1]Period_1!O21)=TRUE, "",[1]Period_1!O21)</f>
        <v>19</v>
      </c>
      <c r="J23" s="19">
        <v>1</v>
      </c>
      <c r="K23" s="13">
        <f>IF([1]Period_1!Q21="", NA(), [1]Period_1!Q21)</f>
        <v>-4173</v>
      </c>
      <c r="L23" s="14">
        <f>IF([1]Period_1!R21="", NA(), [1]Period_1!R21)</f>
        <v>-789.03710999999998</v>
      </c>
      <c r="M23" s="14">
        <f>IF([1]Period_1!S21="", NA(), [1]Period_1!S21)</f>
        <v>-2540</v>
      </c>
      <c r="N23" s="14">
        <f>IF([1]Period_1!T21="", NA(), [1]Period_1!T21)</f>
        <v>-1</v>
      </c>
      <c r="O23" s="20">
        <f>IF([1]Period_1!V21="", NA(), [1]Period_1!V21)</f>
        <v>-624</v>
      </c>
      <c r="P23" s="22"/>
      <c r="Q23" s="37"/>
      <c r="R23" s="22"/>
      <c r="S23" s="22"/>
      <c r="T23" s="22"/>
      <c r="U23" s="22"/>
      <c r="W23" s="21"/>
      <c r="X23" s="38"/>
      <c r="Y23" s="38"/>
      <c r="Z23" s="38"/>
      <c r="AA23" s="39"/>
    </row>
    <row r="24" spans="2:30" ht="12.75" customHeight="1" x14ac:dyDescent="0.2">
      <c r="C24" s="40" t="s">
        <v>13</v>
      </c>
      <c r="D24" s="41">
        <v>0.4</v>
      </c>
      <c r="E24" s="41">
        <v>0.3</v>
      </c>
      <c r="F24" s="41">
        <v>0.4</v>
      </c>
      <c r="G24" s="41">
        <v>0.56666666666666665</v>
      </c>
      <c r="H24" s="42">
        <v>0.5</v>
      </c>
      <c r="I24" s="1">
        <f>IF(ISBLANK([1]Period_1!O22)=TRUE, "",[1]Period_1!O22)</f>
        <v>20</v>
      </c>
      <c r="J24" s="19">
        <v>1</v>
      </c>
      <c r="K24" s="13">
        <f>IF([1]Period_1!Q22="", NA(), [1]Period_1!Q22)</f>
        <v>-4797</v>
      </c>
      <c r="L24" s="14">
        <f>IF([1]Period_1!R22="", NA(), [1]Period_1!R22)</f>
        <v>-1044.87941</v>
      </c>
      <c r="M24" s="14">
        <f>IF([1]Period_1!S22="", NA(), [1]Period_1!S22)</f>
        <v>-2825</v>
      </c>
      <c r="N24" s="14">
        <f>IF([1]Period_1!T22="", NA(), [1]Period_1!T22)</f>
        <v>-3</v>
      </c>
      <c r="O24" s="20">
        <f>IF([1]Period_1!V22="", NA(), [1]Period_1!V22)</f>
        <v>-970</v>
      </c>
      <c r="P24" s="22"/>
      <c r="Q24" s="75" t="str">
        <f>"Figure 2 - Distribution of daily MOS quantities (1 "&amp;[1]DataSheet!E1&amp;" to "&amp;[1]Inputs!Q5&amp;" "&amp;[1]DataSheet!E1&amp;" "&amp;[1]Inputs!N5&amp;")"</f>
        <v>Figure 2 - Distribution of daily MOS quantities (1 September to 30 September 2016)</v>
      </c>
      <c r="R24" s="75"/>
      <c r="S24" s="75"/>
      <c r="T24" s="75"/>
      <c r="U24" s="75"/>
      <c r="V24" s="75"/>
      <c r="W24" s="75"/>
      <c r="X24" s="38"/>
      <c r="Y24" s="38"/>
      <c r="Z24" s="38"/>
      <c r="AA24" s="39"/>
    </row>
    <row r="25" spans="2:30" ht="12" customHeight="1" x14ac:dyDescent="0.2">
      <c r="C25" s="43" t="s">
        <v>14</v>
      </c>
      <c r="D25" s="44">
        <f>1-D24</f>
        <v>0.6</v>
      </c>
      <c r="E25" s="44">
        <f t="shared" ref="E25:H25" si="0">1-E24</f>
        <v>0.7</v>
      </c>
      <c r="F25" s="44">
        <f t="shared" si="0"/>
        <v>0.6</v>
      </c>
      <c r="G25" s="44">
        <f t="shared" si="0"/>
        <v>0.43333333333333335</v>
      </c>
      <c r="H25" s="45">
        <f t="shared" si="0"/>
        <v>0.5</v>
      </c>
      <c r="I25" s="1">
        <f>IF(ISBLANK([1]Period_1!O23)=TRUE, "",[1]Period_1!O23)</f>
        <v>21</v>
      </c>
      <c r="J25" s="19">
        <v>1</v>
      </c>
      <c r="K25" s="13">
        <f>IF([1]Period_1!Q23="", NA(), [1]Period_1!Q23)</f>
        <v>-5600</v>
      </c>
      <c r="L25" s="14">
        <f>IF([1]Period_1!R23="", NA(), [1]Period_1!R23)</f>
        <v>-1094.2119700000001</v>
      </c>
      <c r="M25" s="14">
        <f>IF([1]Period_1!S23="", NA(), [1]Period_1!S23)</f>
        <v>-3105</v>
      </c>
      <c r="N25" s="14">
        <f>IF([1]Period_1!T23="", NA(), [1]Period_1!T23)</f>
        <v>-3</v>
      </c>
      <c r="O25" s="20">
        <f>IF([1]Period_1!V23="", NA(), [1]Period_1!V23)</f>
        <v>-1150</v>
      </c>
      <c r="P25" s="22"/>
      <c r="Q25" s="75"/>
      <c r="R25" s="75"/>
      <c r="S25" s="75"/>
      <c r="T25" s="75"/>
      <c r="U25" s="75"/>
      <c r="V25" s="75"/>
      <c r="W25" s="75"/>
      <c r="X25" s="38"/>
      <c r="Y25" s="38"/>
      <c r="Z25" s="38"/>
      <c r="AA25" s="39"/>
    </row>
    <row r="26" spans="2:30" x14ac:dyDescent="0.2">
      <c r="I26" s="1">
        <f>IF(ISBLANK([1]Period_1!O24)=TRUE, "",[1]Period_1!O24)</f>
        <v>22</v>
      </c>
      <c r="J26" s="19">
        <v>1</v>
      </c>
      <c r="K26" s="13">
        <f>IF([1]Period_1!Q24="", NA(), [1]Period_1!Q24)</f>
        <v>-6562</v>
      </c>
      <c r="L26" s="14">
        <f>IF([1]Period_1!R24="", NA(), [1]Period_1!R24)</f>
        <v>-1256.35375</v>
      </c>
      <c r="M26" s="14">
        <f>IF([1]Period_1!S24="", NA(), [1]Period_1!S24)</f>
        <v>-3280</v>
      </c>
      <c r="N26" s="14">
        <f>IF([1]Period_1!T24="", NA(), [1]Period_1!T24)</f>
        <v>-5</v>
      </c>
      <c r="O26" s="20">
        <f>IF([1]Period_1!V24="", NA(), [1]Period_1!V24)</f>
        <v>-1282</v>
      </c>
      <c r="P26" s="22"/>
      <c r="Q26" s="22"/>
      <c r="R26" s="22"/>
      <c r="S26" s="22"/>
      <c r="T26" s="22"/>
      <c r="U26" s="22"/>
      <c r="V26" s="21"/>
      <c r="W26" s="21"/>
      <c r="X26" s="38"/>
      <c r="Y26" s="38"/>
      <c r="Z26" s="38"/>
      <c r="AA26" s="39"/>
    </row>
    <row r="27" spans="2:30" x14ac:dyDescent="0.2">
      <c r="C27" s="46"/>
      <c r="D27" s="46"/>
      <c r="E27" s="46"/>
      <c r="F27" s="46"/>
      <c r="G27" s="46"/>
      <c r="H27" s="46"/>
      <c r="I27" s="1">
        <f>IF(ISBLANK([1]Period_1!O25)=TRUE, "",[1]Period_1!O25)</f>
        <v>23</v>
      </c>
      <c r="J27" s="19">
        <v>1</v>
      </c>
      <c r="K27" s="13">
        <f>IF([1]Period_1!Q25="", NA(), [1]Period_1!Q25)</f>
        <v>-6970</v>
      </c>
      <c r="L27" s="14">
        <f>IF([1]Period_1!R25="", NA(), [1]Period_1!R25)</f>
        <v>-1466.61924</v>
      </c>
      <c r="M27" s="14">
        <f>IF([1]Period_1!S25="", NA(), [1]Period_1!S25)</f>
        <v>-3865</v>
      </c>
      <c r="N27" s="14">
        <f>IF([1]Period_1!T25="", NA(), [1]Period_1!T25)</f>
        <v>-243</v>
      </c>
      <c r="O27" s="20">
        <f>IF([1]Period_1!V25="", NA(), [1]Period_1!V25)</f>
        <v>-1526</v>
      </c>
      <c r="P27" s="22"/>
      <c r="Q27" s="22"/>
      <c r="R27" s="22"/>
      <c r="S27" s="22"/>
      <c r="T27" s="22"/>
      <c r="U27" s="22"/>
      <c r="V27" s="21"/>
      <c r="W27" s="21"/>
      <c r="X27" s="38"/>
      <c r="Y27" s="38"/>
      <c r="Z27" s="38"/>
      <c r="AA27" s="39"/>
    </row>
    <row r="28" spans="2:30" x14ac:dyDescent="0.2">
      <c r="C28" s="46"/>
      <c r="D28" s="46"/>
      <c r="E28" s="46"/>
      <c r="F28" s="46"/>
      <c r="G28" s="46"/>
      <c r="H28" s="46"/>
      <c r="I28" s="1">
        <f>IF(ISBLANK([1]Period_1!O26)=TRUE, "",[1]Period_1!O26)</f>
        <v>24</v>
      </c>
      <c r="J28" s="19">
        <v>1</v>
      </c>
      <c r="K28" s="13">
        <f>IF([1]Period_1!Q26="", NA(), [1]Period_1!Q26)</f>
        <v>-8338</v>
      </c>
      <c r="L28" s="14">
        <f>IF([1]Period_1!R26="", NA(), [1]Period_1!R26)</f>
        <v>-1580.2367200000001</v>
      </c>
      <c r="M28" s="14">
        <f>IF([1]Period_1!S26="", NA(), [1]Period_1!S26)</f>
        <v>-4111</v>
      </c>
      <c r="N28" s="14">
        <f>IF([1]Period_1!T26="", NA(), [1]Period_1!T26)</f>
        <v>-472</v>
      </c>
      <c r="O28" s="20">
        <f>IF([1]Period_1!V26="", NA(), [1]Period_1!V26)</f>
        <v>-1858</v>
      </c>
      <c r="P28" s="22"/>
      <c r="X28" s="38"/>
      <c r="Y28" s="38"/>
      <c r="Z28" s="38"/>
      <c r="AA28" s="39"/>
    </row>
    <row r="29" spans="2:30" x14ac:dyDescent="0.2">
      <c r="I29" s="1">
        <f>IF(ISBLANK([1]Period_1!O27)=TRUE, "",[1]Period_1!O27)</f>
        <v>25</v>
      </c>
      <c r="J29" s="19">
        <v>1</v>
      </c>
      <c r="K29" s="13">
        <f>IF([1]Period_1!Q27="", NA(), [1]Period_1!Q27)</f>
        <v>-8638</v>
      </c>
      <c r="L29" s="14">
        <f>IF([1]Period_1!R27="", NA(), [1]Period_1!R27)</f>
        <v>-1791.6366499999999</v>
      </c>
      <c r="M29" s="14">
        <f>IF([1]Period_1!S27="", NA(), [1]Period_1!S27)</f>
        <v>-4647</v>
      </c>
      <c r="N29" s="14">
        <f>IF([1]Period_1!T27="", NA(), [1]Period_1!T27)</f>
        <v>-1398</v>
      </c>
      <c r="O29" s="20">
        <f>IF([1]Period_1!V27="", NA(), [1]Period_1!V27)</f>
        <v>-2465</v>
      </c>
      <c r="P29" s="22"/>
      <c r="Q29" s="22"/>
      <c r="R29" s="22"/>
      <c r="S29" s="22"/>
      <c r="T29" s="22"/>
      <c r="U29" s="22"/>
      <c r="V29" s="21"/>
      <c r="W29" s="21"/>
      <c r="X29" s="38"/>
      <c r="Y29" s="38"/>
      <c r="Z29" s="38"/>
      <c r="AA29" s="39"/>
    </row>
    <row r="30" spans="2:30" x14ac:dyDescent="0.2">
      <c r="B30" s="47"/>
      <c r="I30" s="1">
        <f>IF(ISBLANK([1]Period_1!O28)=TRUE, "",[1]Period_1!O28)</f>
        <v>26</v>
      </c>
      <c r="J30" s="19">
        <v>1</v>
      </c>
      <c r="K30" s="13">
        <f>IF([1]Period_1!Q28="", NA(), [1]Period_1!Q28)</f>
        <v>-9399</v>
      </c>
      <c r="L30" s="14">
        <f>IF([1]Period_1!R28="", NA(), [1]Period_1!R28)</f>
        <v>-1924.43353</v>
      </c>
      <c r="M30" s="14">
        <f>IF([1]Period_1!S28="", NA(), [1]Period_1!S28)</f>
        <v>-4716</v>
      </c>
      <c r="N30" s="14">
        <f>IF([1]Period_1!T28="", NA(), [1]Period_1!T28)</f>
        <v>-2311</v>
      </c>
      <c r="O30" s="20">
        <f>IF([1]Period_1!V28="", NA(), [1]Period_1!V28)</f>
        <v>-2669</v>
      </c>
      <c r="P30" s="22"/>
      <c r="Q30" s="22"/>
      <c r="R30" s="22"/>
      <c r="S30" s="22"/>
      <c r="T30" s="22"/>
      <c r="U30" s="22"/>
      <c r="V30" s="21"/>
      <c r="W30" s="21"/>
      <c r="X30" s="38"/>
      <c r="Y30" s="38"/>
      <c r="Z30" s="38"/>
      <c r="AA30" s="39"/>
    </row>
    <row r="31" spans="2:30" ht="15" customHeight="1" x14ac:dyDescent="0.2">
      <c r="B31" s="47"/>
      <c r="I31" s="1">
        <f>IF(ISBLANK([1]Period_1!O29)=TRUE, "",[1]Period_1!O29)</f>
        <v>27</v>
      </c>
      <c r="J31" s="48">
        <v>1</v>
      </c>
      <c r="K31" s="13">
        <f>IF([1]Period_1!Q29="", NA(), [1]Period_1!Q29)</f>
        <v>-10920</v>
      </c>
      <c r="L31" s="14">
        <f>IF([1]Period_1!R29="", NA(), [1]Period_1!R29)</f>
        <v>-2119.7603899999999</v>
      </c>
      <c r="M31" s="14">
        <f>IF([1]Period_1!S29="", NA(), [1]Period_1!S29)</f>
        <v>-4994</v>
      </c>
      <c r="N31" s="14">
        <f>IF([1]Period_1!T29="", NA(), [1]Period_1!T29)</f>
        <v>-4258</v>
      </c>
      <c r="O31" s="20">
        <f>IF([1]Period_1!V29="", NA(), [1]Period_1!V29)</f>
        <v>-3571</v>
      </c>
      <c r="P31" s="22"/>
      <c r="Q31" s="22"/>
      <c r="R31" s="22"/>
      <c r="S31" s="22"/>
      <c r="T31" s="22"/>
      <c r="U31" s="22"/>
      <c r="V31" s="21"/>
      <c r="W31" s="21"/>
      <c r="X31" s="38"/>
      <c r="Y31" s="38"/>
      <c r="Z31" s="38"/>
      <c r="AA31" s="39"/>
    </row>
    <row r="32" spans="2:30" ht="15" customHeight="1" x14ac:dyDescent="0.2">
      <c r="B32" s="47"/>
      <c r="I32" s="1">
        <f>IF(ISBLANK([1]Period_1!O30)=TRUE, "",[1]Period_1!O30)</f>
        <v>28</v>
      </c>
      <c r="J32" s="48">
        <v>1</v>
      </c>
      <c r="K32" s="13">
        <f>IF([1]Period_1!Q30="", NA(), [1]Period_1!Q30)</f>
        <v>-11520</v>
      </c>
      <c r="L32" s="14">
        <f>IF([1]Period_1!R30="", NA(), [1]Period_1!R30)</f>
        <v>-2391.8935499999998</v>
      </c>
      <c r="M32" s="14">
        <f>IF([1]Period_1!S30="", NA(), [1]Period_1!S30)</f>
        <v>-5671</v>
      </c>
      <c r="N32" s="14">
        <f>IF([1]Period_1!T30="", NA(), [1]Period_1!T30)</f>
        <v>-4906</v>
      </c>
      <c r="O32" s="20">
        <f>IF([1]Period_1!V30="", NA(), [1]Period_1!V30)</f>
        <v>-3952</v>
      </c>
      <c r="P32" s="22"/>
      <c r="Q32" s="22"/>
      <c r="R32" s="22"/>
      <c r="S32" s="22"/>
      <c r="T32" s="22"/>
      <c r="U32" s="22"/>
      <c r="V32" s="21"/>
      <c r="W32" s="21"/>
      <c r="X32" s="38"/>
      <c r="Y32" s="38"/>
      <c r="Z32" s="38"/>
      <c r="AA32" s="39"/>
    </row>
    <row r="33" spans="2:30" ht="15" customHeight="1" x14ac:dyDescent="0.2">
      <c r="B33" s="47"/>
      <c r="I33" s="1">
        <f>IF(ISBLANK([1]Period_1!O31)=TRUE, "",[1]Period_1!O31)</f>
        <v>29</v>
      </c>
      <c r="J33" s="48">
        <v>1</v>
      </c>
      <c r="K33" s="13">
        <f>IF([1]Period_1!Q31="", NA(), [1]Period_1!Q31)</f>
        <v>-13635</v>
      </c>
      <c r="L33" s="14">
        <f>IF([1]Period_1!R31="", NA(), [1]Period_1!R31)</f>
        <v>-2483.5309400000001</v>
      </c>
      <c r="M33" s="14">
        <f>IF([1]Period_1!S31="", NA(), [1]Period_1!S31)</f>
        <v>-6268</v>
      </c>
      <c r="N33" s="14">
        <f>IF([1]Period_1!T31="", NA(), [1]Period_1!T31)</f>
        <v>-6361</v>
      </c>
      <c r="O33" s="20">
        <f>IF([1]Period_1!V31="", NA(), [1]Period_1!V31)</f>
        <v>-4723</v>
      </c>
      <c r="P33" s="22"/>
      <c r="Q33" s="22"/>
      <c r="R33" s="22"/>
      <c r="S33" s="22"/>
      <c r="T33" s="22"/>
      <c r="U33" s="22"/>
      <c r="V33" s="21"/>
      <c r="W33" s="21"/>
      <c r="X33" s="38"/>
      <c r="Y33" s="38"/>
      <c r="Z33" s="38"/>
      <c r="AA33" s="39"/>
    </row>
    <row r="34" spans="2:30" ht="15" x14ac:dyDescent="0.25">
      <c r="B34" s="47"/>
      <c r="I34" s="1">
        <f>IF(ISBLANK([1]Period_1!O32)=TRUE, "",[1]Period_1!O32)</f>
        <v>30</v>
      </c>
      <c r="J34" s="49">
        <v>1</v>
      </c>
      <c r="K34" s="50">
        <f>IF([1]Period_1!Q32="", NA(), [1]Period_1!Q32)</f>
        <v>-22495</v>
      </c>
      <c r="L34" s="35">
        <f>IF([1]Period_1!R32="", NA(), [1]Period_1!R32)</f>
        <v>-4648.8456999999999</v>
      </c>
      <c r="M34" s="35">
        <f>IF([1]Period_1!S32="", NA(), [1]Period_1!S32)</f>
        <v>-11397</v>
      </c>
      <c r="N34" s="35">
        <f>IF([1]Period_1!T32="", NA(), [1]Period_1!T32)</f>
        <v>-17616</v>
      </c>
      <c r="O34" s="36">
        <f>IF([1]Period_1!V32="", NA(), [1]Period_1!V32)</f>
        <v>-10035</v>
      </c>
      <c r="P34" s="22"/>
      <c r="Q34" s="22"/>
      <c r="R34" s="22"/>
      <c r="S34" s="22"/>
      <c r="T34" s="22"/>
      <c r="U34" s="22"/>
      <c r="V34" s="21"/>
      <c r="W34" s="21"/>
      <c r="X34" s="38"/>
      <c r="Y34" s="38"/>
      <c r="Z34" s="38"/>
      <c r="AA34" s="39"/>
      <c r="AC34"/>
      <c r="AD34" s="16"/>
    </row>
    <row r="35" spans="2:30" ht="15" x14ac:dyDescent="0.25">
      <c r="B35" s="47"/>
      <c r="I35" s="1" t="str">
        <f>IF(ISBLANK([1]Period_1!O33)=TRUE, "",[1]Period_1!O33)</f>
        <v/>
      </c>
      <c r="P35" s="22"/>
      <c r="Q35" s="22"/>
      <c r="R35" s="22"/>
      <c r="S35" s="22"/>
      <c r="T35" s="22"/>
      <c r="U35" s="22"/>
      <c r="V35" s="21"/>
      <c r="W35" s="21"/>
      <c r="X35" s="38"/>
      <c r="Y35" s="38"/>
      <c r="Z35" s="38"/>
      <c r="AA35" s="39"/>
      <c r="AC35"/>
      <c r="AD35" s="16"/>
    </row>
    <row r="36" spans="2:30" ht="15" x14ac:dyDescent="0.25">
      <c r="B36" s="47"/>
      <c r="I36" s="51"/>
      <c r="P36" s="51"/>
      <c r="Q36" s="51"/>
      <c r="R36" s="51"/>
      <c r="S36" s="51"/>
      <c r="T36" s="51"/>
      <c r="U36" s="51"/>
      <c r="V36" s="21"/>
      <c r="W36" s="21"/>
      <c r="X36" s="38"/>
      <c r="Y36" s="38"/>
      <c r="Z36" s="38"/>
      <c r="AA36" s="39"/>
      <c r="AC36"/>
      <c r="AD36" s="16"/>
    </row>
    <row r="37" spans="2:30" ht="15" x14ac:dyDescent="0.25">
      <c r="B37" s="47"/>
      <c r="I37" s="51"/>
      <c r="P37" s="51"/>
      <c r="Q37" s="51"/>
      <c r="R37" s="51"/>
      <c r="S37" s="51"/>
      <c r="T37" s="51"/>
      <c r="U37" s="51"/>
      <c r="V37" s="21"/>
      <c r="W37" s="21"/>
      <c r="X37" s="38"/>
      <c r="Y37" s="38"/>
      <c r="Z37" s="38"/>
      <c r="AA37" s="39"/>
      <c r="AC37"/>
      <c r="AD37" s="16"/>
    </row>
    <row r="38" spans="2:30" ht="15" x14ac:dyDescent="0.25">
      <c r="B38" s="47"/>
      <c r="I38" s="21"/>
      <c r="P38" s="21"/>
      <c r="Q38" s="21"/>
      <c r="R38" s="21"/>
      <c r="S38" s="21"/>
      <c r="T38" s="21"/>
      <c r="U38" s="21"/>
      <c r="V38" s="21"/>
      <c r="W38" s="21"/>
      <c r="X38" s="38"/>
      <c r="Y38" s="38"/>
      <c r="Z38" s="38"/>
      <c r="AA38" s="39"/>
      <c r="AC38"/>
      <c r="AD38" s="16"/>
    </row>
    <row r="39" spans="2:30" ht="15" x14ac:dyDescent="0.25">
      <c r="B39" s="47"/>
      <c r="I39" s="52"/>
      <c r="P39" s="52"/>
      <c r="Q39" s="52"/>
      <c r="R39" s="52"/>
      <c r="S39" s="52"/>
      <c r="T39" s="52"/>
      <c r="U39" s="52"/>
      <c r="V39" s="21"/>
      <c r="W39" s="21"/>
      <c r="X39" s="38"/>
      <c r="Y39" s="38"/>
      <c r="Z39" s="38"/>
      <c r="AA39" s="39"/>
      <c r="AC39"/>
      <c r="AD39" s="16"/>
    </row>
    <row r="40" spans="2:30" ht="15" x14ac:dyDescent="0.25">
      <c r="B40" s="47"/>
      <c r="I40" s="53"/>
      <c r="P40" s="53"/>
      <c r="Q40" s="53"/>
      <c r="R40" s="53"/>
      <c r="S40" s="53"/>
      <c r="T40" s="53"/>
      <c r="U40" s="53"/>
      <c r="V40" s="21"/>
      <c r="W40" s="21"/>
      <c r="X40" s="38"/>
      <c r="Y40" s="38"/>
      <c r="Z40" s="38"/>
      <c r="AA40" s="39"/>
      <c r="AC40"/>
      <c r="AD40" s="16"/>
    </row>
    <row r="41" spans="2:30" ht="15" x14ac:dyDescent="0.25">
      <c r="B41" s="47"/>
      <c r="I41" s="53"/>
      <c r="P41" s="53"/>
      <c r="Q41" s="53"/>
      <c r="R41" s="53"/>
      <c r="S41" s="53"/>
      <c r="T41" s="53"/>
      <c r="U41" s="53"/>
      <c r="V41" s="21"/>
      <c r="W41" s="21"/>
      <c r="X41" s="38"/>
      <c r="Y41" s="38"/>
      <c r="Z41" s="38"/>
      <c r="AA41" s="39"/>
      <c r="AC41"/>
      <c r="AD41" s="16"/>
    </row>
    <row r="42" spans="2:30" ht="15" x14ac:dyDescent="0.25">
      <c r="B42" s="47"/>
      <c r="I42" s="53"/>
      <c r="P42" s="53"/>
      <c r="Q42" s="53"/>
      <c r="R42" s="53"/>
      <c r="S42" s="53"/>
      <c r="T42" s="53"/>
      <c r="U42" s="53"/>
      <c r="V42" s="21"/>
      <c r="W42" s="21"/>
      <c r="X42" s="38"/>
      <c r="Y42" s="38"/>
      <c r="Z42" s="38"/>
      <c r="AA42" s="39"/>
      <c r="AC42"/>
      <c r="AD42" s="16"/>
    </row>
    <row r="43" spans="2:30" ht="15" x14ac:dyDescent="0.25">
      <c r="I43" s="53"/>
      <c r="P43" s="53"/>
      <c r="Q43" s="53"/>
      <c r="R43" s="53"/>
      <c r="S43" s="53"/>
      <c r="T43" s="53"/>
      <c r="U43" s="53"/>
      <c r="V43" s="21"/>
      <c r="W43" s="21"/>
      <c r="X43" s="38"/>
      <c r="Y43" s="38"/>
      <c r="Z43" s="38"/>
      <c r="AA43" s="39"/>
      <c r="AC43"/>
      <c r="AD43" s="16"/>
    </row>
    <row r="44" spans="2:30" ht="15" x14ac:dyDescent="0.25">
      <c r="I44" s="53"/>
      <c r="P44" s="53"/>
      <c r="Q44" s="53"/>
      <c r="R44" s="53"/>
      <c r="S44" s="53"/>
      <c r="T44" s="53"/>
      <c r="U44" s="53"/>
      <c r="V44" s="21"/>
      <c r="W44" s="21"/>
      <c r="X44" s="38"/>
      <c r="Y44" s="38"/>
      <c r="Z44" s="38"/>
      <c r="AA44" s="39"/>
      <c r="AC44"/>
      <c r="AD44" s="16"/>
    </row>
    <row r="45" spans="2:30" ht="15" x14ac:dyDescent="0.25">
      <c r="I45" s="53"/>
      <c r="P45" s="53"/>
      <c r="Q45" s="53"/>
      <c r="R45" s="53"/>
      <c r="S45" s="53"/>
      <c r="T45" s="53"/>
      <c r="U45" s="53"/>
      <c r="V45" s="21"/>
      <c r="W45" s="21"/>
      <c r="X45" s="38"/>
      <c r="Y45" s="38"/>
      <c r="Z45" s="38"/>
      <c r="AA45" s="39"/>
      <c r="AC45"/>
      <c r="AD45" s="16"/>
    </row>
    <row r="46" spans="2:30" ht="15" x14ac:dyDescent="0.25">
      <c r="I46" s="53"/>
      <c r="P46" s="53"/>
      <c r="Q46" s="53"/>
      <c r="R46" s="53"/>
      <c r="S46" s="53"/>
      <c r="T46" s="53"/>
      <c r="U46" s="53"/>
      <c r="V46" s="21"/>
      <c r="W46" s="21"/>
      <c r="X46" s="38"/>
      <c r="Y46" s="38"/>
      <c r="Z46" s="38"/>
      <c r="AA46" s="39"/>
      <c r="AC46"/>
      <c r="AD46" s="16"/>
    </row>
    <row r="47" spans="2:30" ht="15" x14ac:dyDescent="0.25">
      <c r="I47" s="53"/>
      <c r="P47" s="53"/>
      <c r="Q47" s="53"/>
      <c r="R47" s="53"/>
      <c r="S47" s="53"/>
      <c r="T47" s="53"/>
      <c r="U47" s="53"/>
      <c r="V47" s="21"/>
      <c r="W47" s="21"/>
      <c r="X47" s="38"/>
      <c r="Y47" s="38"/>
      <c r="Z47" s="38"/>
      <c r="AA47" s="39"/>
      <c r="AC47"/>
      <c r="AD47" s="16"/>
    </row>
    <row r="48" spans="2:30" ht="15" x14ac:dyDescent="0.25">
      <c r="I48" s="53"/>
      <c r="P48" s="53"/>
      <c r="Q48" s="53"/>
      <c r="R48" s="53"/>
      <c r="S48" s="53"/>
      <c r="T48" s="53"/>
      <c r="U48" s="53"/>
      <c r="V48" s="21"/>
      <c r="W48" s="21"/>
      <c r="X48" s="38"/>
      <c r="Y48" s="38"/>
      <c r="Z48" s="38"/>
      <c r="AA48" s="39"/>
      <c r="AC48"/>
      <c r="AD48" s="16"/>
    </row>
    <row r="49" spans="9:30" ht="15" x14ac:dyDescent="0.25">
      <c r="I49" s="53"/>
      <c r="P49" s="53"/>
      <c r="Q49" s="53"/>
      <c r="R49" s="53"/>
      <c r="S49" s="53"/>
      <c r="T49" s="53"/>
      <c r="U49" s="53"/>
      <c r="V49" s="21"/>
      <c r="W49" s="21"/>
      <c r="X49" s="38"/>
      <c r="Y49" s="38"/>
      <c r="Z49" s="38"/>
      <c r="AA49" s="39"/>
      <c r="AC49"/>
      <c r="AD49" s="16"/>
    </row>
    <row r="50" spans="9:30" ht="15" x14ac:dyDescent="0.25">
      <c r="I50" s="53"/>
      <c r="P50" s="53"/>
      <c r="Q50" s="53"/>
      <c r="R50" s="53"/>
      <c r="S50" s="53"/>
      <c r="T50" s="53"/>
      <c r="U50" s="53"/>
      <c r="V50" s="21"/>
      <c r="W50" s="21"/>
      <c r="X50" s="38"/>
      <c r="Y50" s="38"/>
      <c r="Z50" s="38"/>
      <c r="AA50" s="39"/>
      <c r="AC50"/>
      <c r="AD50" s="16"/>
    </row>
    <row r="51" spans="9:30" ht="15" x14ac:dyDescent="0.25">
      <c r="I51" s="53"/>
      <c r="P51" s="53"/>
      <c r="Q51" s="53"/>
      <c r="R51" s="53"/>
      <c r="S51" s="53"/>
      <c r="T51" s="53"/>
      <c r="U51" s="53"/>
      <c r="V51" s="21"/>
      <c r="W51" s="21"/>
      <c r="X51" s="38"/>
      <c r="Y51" s="38"/>
      <c r="Z51" s="38"/>
      <c r="AA51" s="39"/>
      <c r="AC51"/>
      <c r="AD51" s="16"/>
    </row>
    <row r="52" spans="9:30" ht="15" x14ac:dyDescent="0.25">
      <c r="I52" s="54"/>
      <c r="P52" s="54"/>
      <c r="Q52" s="53"/>
      <c r="R52" s="53"/>
      <c r="S52" s="53"/>
      <c r="T52" s="53"/>
      <c r="U52" s="53"/>
      <c r="V52" s="21"/>
      <c r="W52" s="21"/>
      <c r="X52" s="38"/>
      <c r="Y52" s="38"/>
      <c r="Z52" s="38"/>
      <c r="AA52" s="39"/>
      <c r="AC52"/>
      <c r="AD52" s="16"/>
    </row>
    <row r="53" spans="9:30" ht="15" x14ac:dyDescent="0.25">
      <c r="I53" s="54"/>
      <c r="P53" s="54"/>
      <c r="Q53" s="53"/>
      <c r="R53" s="53"/>
      <c r="S53" s="53"/>
      <c r="T53" s="53"/>
      <c r="U53" s="53"/>
      <c r="V53" s="21"/>
      <c r="W53" s="21"/>
      <c r="X53" s="38"/>
      <c r="Y53" s="38"/>
      <c r="Z53" s="38"/>
      <c r="AA53" s="39"/>
      <c r="AC53"/>
      <c r="AD53" s="16"/>
    </row>
    <row r="54" spans="9:30" ht="15" x14ac:dyDescent="0.25">
      <c r="I54" s="54"/>
      <c r="P54" s="54"/>
      <c r="Q54" s="54"/>
      <c r="R54" s="54"/>
      <c r="S54" s="54"/>
      <c r="T54" s="54"/>
      <c r="U54" s="54"/>
      <c r="V54" s="21"/>
      <c r="W54" s="21"/>
      <c r="X54" s="38"/>
      <c r="Y54" s="38"/>
      <c r="Z54" s="38"/>
      <c r="AA54" s="39"/>
      <c r="AC54"/>
      <c r="AD54" s="16"/>
    </row>
    <row r="55" spans="9:30" ht="15" x14ac:dyDescent="0.25">
      <c r="I55" s="54"/>
      <c r="P55" s="54"/>
      <c r="Q55" s="54"/>
      <c r="R55" s="54"/>
      <c r="S55" s="54"/>
      <c r="T55" s="54"/>
      <c r="U55" s="54"/>
      <c r="V55" s="21"/>
      <c r="W55" s="21"/>
      <c r="X55" s="38"/>
      <c r="Y55" s="38"/>
      <c r="Z55" s="38"/>
      <c r="AA55" s="39"/>
      <c r="AC55"/>
      <c r="AD55" s="16"/>
    </row>
    <row r="56" spans="9:30" ht="15" x14ac:dyDescent="0.25">
      <c r="I56" s="53"/>
      <c r="P56" s="53"/>
      <c r="Q56" s="53"/>
      <c r="R56" s="53"/>
      <c r="S56" s="53"/>
      <c r="T56" s="53"/>
      <c r="U56" s="53"/>
      <c r="V56" s="21"/>
      <c r="W56" s="21"/>
      <c r="X56" s="38"/>
      <c r="Y56" s="38"/>
      <c r="Z56" s="38"/>
      <c r="AA56" s="39"/>
      <c r="AC56"/>
      <c r="AD56" s="16"/>
    </row>
    <row r="57" spans="9:30" ht="15" x14ac:dyDescent="0.25">
      <c r="I57" s="53"/>
      <c r="P57" s="53"/>
      <c r="Q57" s="53"/>
      <c r="R57" s="53"/>
      <c r="S57" s="53"/>
      <c r="T57" s="53"/>
      <c r="U57" s="53"/>
      <c r="V57" s="21"/>
      <c r="W57" s="21"/>
      <c r="X57" s="38"/>
      <c r="Y57" s="38"/>
      <c r="Z57" s="38"/>
      <c r="AA57" s="39"/>
      <c r="AC57"/>
      <c r="AD57" s="16"/>
    </row>
    <row r="58" spans="9:30" ht="15" x14ac:dyDescent="0.25">
      <c r="I58" s="53"/>
      <c r="P58" s="53"/>
      <c r="Q58" s="53"/>
      <c r="R58" s="53"/>
      <c r="S58" s="53"/>
      <c r="T58" s="53"/>
      <c r="U58" s="53"/>
      <c r="V58" s="21"/>
      <c r="W58" s="21"/>
      <c r="X58" s="38"/>
      <c r="Y58" s="38"/>
      <c r="Z58" s="38"/>
      <c r="AA58" s="39"/>
      <c r="AC58"/>
      <c r="AD58" s="16"/>
    </row>
    <row r="59" spans="9:30" ht="15" x14ac:dyDescent="0.25">
      <c r="I59" s="55"/>
      <c r="P59" s="55"/>
      <c r="Q59" s="55"/>
      <c r="R59" s="55"/>
      <c r="S59" s="55"/>
      <c r="T59" s="55"/>
      <c r="U59" s="55"/>
      <c r="V59" s="21"/>
      <c r="W59" s="21"/>
      <c r="X59" s="38"/>
      <c r="Y59" s="38"/>
      <c r="Z59" s="38"/>
      <c r="AA59" s="39"/>
      <c r="AC59"/>
      <c r="AD59" s="16"/>
    </row>
    <row r="60" spans="9:30" ht="15" x14ac:dyDescent="0.25">
      <c r="V60" s="21"/>
      <c r="W60" s="21"/>
      <c r="X60" s="38"/>
      <c r="Y60" s="38"/>
      <c r="Z60" s="38"/>
      <c r="AA60" s="39"/>
      <c r="AC60"/>
      <c r="AD60" s="16"/>
    </row>
    <row r="61" spans="9:30" ht="15" x14ac:dyDescent="0.25">
      <c r="V61" s="21"/>
      <c r="W61" s="21"/>
      <c r="X61" s="38"/>
      <c r="Y61" s="38"/>
      <c r="Z61" s="38"/>
      <c r="AA61" s="39"/>
      <c r="AC61"/>
      <c r="AD61" s="16"/>
    </row>
    <row r="62" spans="9:30" ht="15" x14ac:dyDescent="0.25">
      <c r="V62" s="21"/>
      <c r="W62" s="21"/>
      <c r="X62" s="38"/>
      <c r="Y62" s="38"/>
      <c r="Z62" s="38"/>
      <c r="AA62" s="39"/>
      <c r="AC62"/>
      <c r="AD62" s="16"/>
    </row>
    <row r="63" spans="9:30" ht="15" x14ac:dyDescent="0.25">
      <c r="V63" s="21"/>
      <c r="W63" s="21"/>
      <c r="X63" s="38"/>
      <c r="Y63" s="38"/>
      <c r="Z63" s="38"/>
      <c r="AA63" s="39"/>
      <c r="AC63"/>
      <c r="AD63" s="16"/>
    </row>
    <row r="64" spans="9:30" ht="15" x14ac:dyDescent="0.25">
      <c r="V64" s="21"/>
      <c r="W64" s="21"/>
      <c r="X64" s="38"/>
      <c r="Y64" s="38"/>
      <c r="Z64" s="38"/>
      <c r="AA64" s="39"/>
      <c r="AC64"/>
      <c r="AD64" s="16"/>
    </row>
    <row r="65" spans="22:30" ht="15" x14ac:dyDescent="0.25">
      <c r="V65" s="21"/>
      <c r="W65" s="21"/>
      <c r="X65" s="38"/>
      <c r="Y65" s="38"/>
      <c r="Z65" s="38"/>
      <c r="AA65" s="39"/>
      <c r="AC65"/>
      <c r="AD65" s="16"/>
    </row>
    <row r="66" spans="22:30" ht="15" x14ac:dyDescent="0.25">
      <c r="V66" s="21"/>
      <c r="W66" s="21"/>
      <c r="X66" s="38"/>
      <c r="Y66" s="38"/>
      <c r="Z66" s="38"/>
      <c r="AA66" s="39"/>
      <c r="AC66"/>
      <c r="AD66" s="16"/>
    </row>
    <row r="67" spans="22:30" ht="15" x14ac:dyDescent="0.25">
      <c r="V67" s="21"/>
      <c r="W67" s="21"/>
      <c r="X67" s="38"/>
      <c r="Y67" s="38"/>
      <c r="Z67" s="38"/>
      <c r="AA67" s="39"/>
      <c r="AC67"/>
      <c r="AD67" s="16"/>
    </row>
    <row r="68" spans="22:30" ht="15" x14ac:dyDescent="0.25">
      <c r="V68" s="21"/>
      <c r="W68" s="21"/>
      <c r="X68" s="38"/>
      <c r="Y68" s="38"/>
      <c r="Z68" s="38"/>
      <c r="AA68" s="39"/>
      <c r="AC68"/>
      <c r="AD68" s="16"/>
    </row>
    <row r="69" spans="22:30" ht="15" x14ac:dyDescent="0.25">
      <c r="V69" s="21"/>
      <c r="W69" s="21"/>
      <c r="X69" s="38"/>
      <c r="Y69" s="38"/>
      <c r="Z69" s="38"/>
      <c r="AA69" s="39"/>
      <c r="AC69"/>
      <c r="AD69" s="16"/>
    </row>
    <row r="70" spans="22:30" ht="15" x14ac:dyDescent="0.25">
      <c r="V70" s="21"/>
      <c r="W70" s="21"/>
      <c r="X70" s="38"/>
      <c r="Y70" s="38"/>
      <c r="Z70" s="38"/>
      <c r="AA70" s="39"/>
      <c r="AC70"/>
      <c r="AD70" s="16"/>
    </row>
    <row r="71" spans="22:30" ht="15" x14ac:dyDescent="0.25">
      <c r="V71" s="21"/>
      <c r="W71" s="21"/>
      <c r="X71" s="38"/>
      <c r="Y71" s="38"/>
      <c r="Z71" s="38"/>
      <c r="AA71" s="39"/>
      <c r="AC71"/>
      <c r="AD71" s="16"/>
    </row>
    <row r="72" spans="22:30" ht="15" x14ac:dyDescent="0.25">
      <c r="V72" s="21"/>
      <c r="W72" s="21"/>
      <c r="X72" s="38"/>
      <c r="Y72" s="38"/>
      <c r="Z72" s="38"/>
      <c r="AA72" s="39"/>
      <c r="AC72"/>
      <c r="AD72" s="16"/>
    </row>
    <row r="73" spans="22:30" ht="15" x14ac:dyDescent="0.25">
      <c r="V73" s="21"/>
      <c r="W73" s="21"/>
      <c r="X73" s="38"/>
      <c r="Y73" s="38"/>
      <c r="Z73" s="38"/>
      <c r="AA73" s="39"/>
      <c r="AC73"/>
      <c r="AD73" s="16"/>
    </row>
    <row r="74" spans="22:30" ht="15" x14ac:dyDescent="0.25">
      <c r="V74" s="21"/>
      <c r="W74" s="21"/>
      <c r="X74" s="38"/>
      <c r="Y74" s="38"/>
      <c r="Z74" s="38"/>
      <c r="AA74" s="39"/>
      <c r="AC74"/>
      <c r="AD74" s="16"/>
    </row>
    <row r="75" spans="22:30" ht="15" x14ac:dyDescent="0.25">
      <c r="V75" s="21"/>
      <c r="W75" s="21"/>
      <c r="X75" s="38"/>
      <c r="Y75" s="38"/>
      <c r="Z75" s="38"/>
      <c r="AA75" s="39"/>
      <c r="AC75"/>
      <c r="AD75" s="16"/>
    </row>
    <row r="76" spans="22:30" ht="15" x14ac:dyDescent="0.25">
      <c r="V76" s="21"/>
      <c r="W76" s="21"/>
      <c r="X76" s="38"/>
      <c r="Y76" s="38"/>
      <c r="Z76" s="38"/>
      <c r="AA76" s="39"/>
      <c r="AC76"/>
      <c r="AD76" s="16"/>
    </row>
    <row r="77" spans="22:30" ht="15" x14ac:dyDescent="0.25">
      <c r="V77" s="21"/>
      <c r="W77" s="21"/>
      <c r="X77" s="38"/>
      <c r="Y77" s="38"/>
      <c r="Z77" s="38"/>
      <c r="AA77" s="39"/>
      <c r="AC77"/>
      <c r="AD77" s="16"/>
    </row>
    <row r="78" spans="22:30" ht="15" x14ac:dyDescent="0.25">
      <c r="V78" s="21"/>
      <c r="W78" s="21"/>
      <c r="X78" s="38"/>
      <c r="Y78" s="38"/>
      <c r="Z78" s="38"/>
      <c r="AA78" s="39"/>
      <c r="AC78"/>
      <c r="AD78" s="16"/>
    </row>
    <row r="79" spans="22:30" ht="15" x14ac:dyDescent="0.25">
      <c r="V79" s="21"/>
      <c r="W79" s="21"/>
      <c r="X79" s="38"/>
      <c r="Y79" s="38"/>
      <c r="Z79" s="38"/>
      <c r="AA79" s="39"/>
      <c r="AC79"/>
      <c r="AD79" s="16"/>
    </row>
    <row r="80" spans="22:30" ht="15" x14ac:dyDescent="0.25">
      <c r="V80" s="21"/>
      <c r="W80" s="21"/>
      <c r="X80" s="38"/>
      <c r="Y80" s="38"/>
      <c r="Z80" s="38"/>
      <c r="AA80" s="39"/>
      <c r="AC80"/>
      <c r="AD80" s="16"/>
    </row>
    <row r="81" spans="9:30" ht="15" x14ac:dyDescent="0.25">
      <c r="V81" s="21"/>
      <c r="W81" s="21"/>
      <c r="X81" s="38"/>
      <c r="Y81" s="38"/>
      <c r="Z81" s="38"/>
      <c r="AA81" s="39"/>
      <c r="AC81"/>
      <c r="AD81" s="16"/>
    </row>
    <row r="82" spans="9:30" ht="15" x14ac:dyDescent="0.25">
      <c r="V82" s="21"/>
      <c r="W82" s="21"/>
      <c r="X82" s="38"/>
      <c r="Y82" s="38"/>
      <c r="Z82" s="38"/>
      <c r="AA82" s="39"/>
      <c r="AC82"/>
      <c r="AD82" s="16"/>
    </row>
    <row r="83" spans="9:30" ht="15" x14ac:dyDescent="0.25">
      <c r="V83" s="21"/>
      <c r="W83" s="21"/>
      <c r="X83" s="38"/>
      <c r="Y83" s="38"/>
      <c r="Z83" s="38"/>
      <c r="AA83" s="39"/>
      <c r="AC83"/>
      <c r="AD83" s="16"/>
    </row>
    <row r="84" spans="9:30" ht="15" x14ac:dyDescent="0.25">
      <c r="V84" s="21"/>
      <c r="W84" s="21"/>
      <c r="X84" s="38"/>
      <c r="Y84" s="38"/>
      <c r="Z84" s="38"/>
      <c r="AA84" s="39"/>
      <c r="AC84"/>
      <c r="AD84" s="16"/>
    </row>
    <row r="85" spans="9:30" ht="15" x14ac:dyDescent="0.25">
      <c r="V85" s="21"/>
      <c r="W85" s="21"/>
      <c r="X85" s="38"/>
      <c r="Y85" s="38"/>
      <c r="Z85" s="38"/>
      <c r="AA85" s="39"/>
      <c r="AC85"/>
      <c r="AD85" s="16"/>
    </row>
    <row r="86" spans="9:30" ht="15" x14ac:dyDescent="0.25">
      <c r="V86" s="21"/>
      <c r="W86" s="21"/>
      <c r="X86" s="38"/>
      <c r="Y86" s="38"/>
      <c r="Z86" s="38"/>
      <c r="AA86" s="39"/>
      <c r="AC86"/>
      <c r="AD86" s="16"/>
    </row>
    <row r="87" spans="9:30" ht="15" x14ac:dyDescent="0.25">
      <c r="V87" s="21"/>
      <c r="W87" s="21"/>
      <c r="X87" s="38"/>
      <c r="Y87" s="38"/>
      <c r="Z87" s="38"/>
      <c r="AA87" s="39"/>
      <c r="AC87"/>
      <c r="AD87" s="16"/>
    </row>
    <row r="88" spans="9:30" ht="15" x14ac:dyDescent="0.25">
      <c r="V88" s="21"/>
      <c r="W88" s="21"/>
      <c r="X88" s="38"/>
      <c r="Y88" s="38"/>
      <c r="Z88" s="38"/>
      <c r="AA88" s="39"/>
      <c r="AC88"/>
      <c r="AD88" s="16"/>
    </row>
    <row r="89" spans="9:30" ht="15" x14ac:dyDescent="0.25">
      <c r="V89" s="21"/>
      <c r="W89" s="21"/>
      <c r="X89" s="38"/>
      <c r="Y89" s="38"/>
      <c r="Z89" s="38"/>
      <c r="AA89" s="39"/>
      <c r="AC89"/>
      <c r="AD89" s="16"/>
    </row>
    <row r="90" spans="9:30" ht="15" x14ac:dyDescent="0.25">
      <c r="V90" s="21"/>
      <c r="W90" s="21"/>
      <c r="X90" s="38"/>
      <c r="Y90" s="38"/>
      <c r="Z90" s="38"/>
      <c r="AA90" s="39"/>
      <c r="AC90"/>
      <c r="AD90" s="16"/>
    </row>
    <row r="91" spans="9:30" ht="15" x14ac:dyDescent="0.25">
      <c r="V91" s="21"/>
      <c r="W91" s="21"/>
      <c r="X91" s="38"/>
      <c r="Y91" s="38"/>
      <c r="Z91" s="38"/>
      <c r="AA91" s="39"/>
      <c r="AC91"/>
      <c r="AD91" s="16"/>
    </row>
    <row r="92" spans="9:30" ht="15" x14ac:dyDescent="0.25">
      <c r="V92" s="21"/>
      <c r="W92" s="21"/>
      <c r="X92" s="38"/>
      <c r="Y92" s="38"/>
      <c r="Z92" s="38"/>
      <c r="AA92" s="39"/>
      <c r="AC92"/>
      <c r="AD92" s="16"/>
    </row>
    <row r="93" spans="9:30" ht="15" x14ac:dyDescent="0.25">
      <c r="I93" s="21"/>
      <c r="P93" s="21"/>
      <c r="Q93" s="21"/>
      <c r="R93" s="21"/>
      <c r="S93" s="21"/>
      <c r="T93" s="21"/>
      <c r="U93" s="21"/>
      <c r="V93" s="21"/>
      <c r="W93" s="21"/>
      <c r="X93" s="38"/>
      <c r="Y93" s="38"/>
      <c r="Z93" s="38"/>
      <c r="AA93" s="39"/>
      <c r="AC93"/>
      <c r="AD93" s="16"/>
    </row>
    <row r="94" spans="9:30" ht="15" x14ac:dyDescent="0.25">
      <c r="I94" s="21"/>
      <c r="P94" s="21"/>
      <c r="Q94" s="21"/>
      <c r="R94" s="21"/>
      <c r="S94" s="21"/>
      <c r="T94" s="21"/>
      <c r="U94" s="21"/>
      <c r="V94" s="21"/>
      <c r="W94" s="21"/>
      <c r="X94" s="38"/>
      <c r="Y94" s="38"/>
      <c r="Z94" s="38"/>
      <c r="AA94" s="39"/>
      <c r="AC94"/>
      <c r="AD94" s="16"/>
    </row>
    <row r="95" spans="9:30" x14ac:dyDescent="0.2">
      <c r="I95" s="46"/>
      <c r="P95" s="46"/>
      <c r="Q95" s="46"/>
      <c r="R95" s="46"/>
      <c r="S95" s="46"/>
      <c r="T95" s="46"/>
      <c r="U95" s="46"/>
      <c r="V95" s="21"/>
      <c r="W95" s="21"/>
      <c r="X95" s="38"/>
      <c r="Y95" s="38"/>
      <c r="Z95" s="38"/>
      <c r="AA95" s="39"/>
    </row>
    <row r="96" spans="9:30" x14ac:dyDescent="0.2">
      <c r="I96" s="46"/>
      <c r="P96" s="46"/>
      <c r="Q96" s="46"/>
      <c r="R96" s="46"/>
      <c r="S96" s="46"/>
      <c r="T96" s="46"/>
      <c r="U96" s="46"/>
      <c r="V96" s="46"/>
      <c r="W96" s="46"/>
    </row>
  </sheetData>
  <mergeCells count="6">
    <mergeCell ref="Q24:W25"/>
    <mergeCell ref="C3:H3"/>
    <mergeCell ref="J3:O3"/>
    <mergeCell ref="Q3:V3"/>
    <mergeCell ref="C11:H12"/>
    <mergeCell ref="D13:H1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3:AE96"/>
  <sheetViews>
    <sheetView zoomScale="80" zoomScaleNormal="80" workbookViewId="0">
      <selection sqref="A1:XFD1048576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4" bestFit="1" customWidth="1"/>
    <col min="25" max="26" width="6.5703125" style="4" bestFit="1" customWidth="1"/>
    <col min="27" max="27" width="7.85546875" style="4" bestFit="1" customWidth="1"/>
    <col min="28" max="28" width="8" style="4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75" t="str">
        <f>"Table 1 - Maximum MOS quantity 
(GJ/d, 1 "&amp;[1]DataSheet!E2&amp;" to "&amp;[1]Inputs!Q6&amp;" "&amp;[1]DataSheet!E2&amp;" "&amp;[1]Inputs!N6&amp;")"</f>
        <v>Table 1 - Maximum MOS quantity 
(GJ/d, 1 October to 31 October 2016)</v>
      </c>
      <c r="D3" s="75"/>
      <c r="E3" s="75"/>
      <c r="F3" s="75"/>
      <c r="G3" s="75"/>
      <c r="H3" s="75"/>
      <c r="I3" s="2"/>
      <c r="J3" s="75" t="str">
        <f>"Table 3 - Daily MOS quantities (1 "&amp;[1]DataSheet!E2&amp;" to "&amp;[1]Inputs!Q6&amp;" "&amp;[1]DataSheet!E2&amp;" "&amp;[1]Inputs!N6&amp;")"</f>
        <v>Table 3 - Daily MOS quantities (1 October to 31 October 2016)</v>
      </c>
      <c r="K3" s="75"/>
      <c r="L3" s="75"/>
      <c r="M3" s="75"/>
      <c r="N3" s="75"/>
      <c r="O3" s="75"/>
      <c r="P3" s="2"/>
      <c r="Q3" s="75" t="str">
        <f>"Figure 1 - Curves of daily MOS quantities (1 "&amp;[1]DataSheet!E2&amp;" to "&amp;[1]Inputs!Q6&amp;" "&amp;[1]DataSheet!E2&amp;" "&amp;[1]Inputs!N6&amp;")"</f>
        <v>Figure 1 - Curves of daily MOS quantities (1 October to 31 October 2016)</v>
      </c>
      <c r="R3" s="75"/>
      <c r="S3" s="75"/>
      <c r="T3" s="75"/>
      <c r="U3" s="75"/>
      <c r="V3" s="75"/>
      <c r="W3" s="3"/>
    </row>
    <row r="4" spans="2:31" s="5" customFormat="1" ht="41.25" customHeight="1" x14ac:dyDescent="0.2">
      <c r="B4" s="1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1"/>
      <c r="J4" s="7" t="s">
        <v>5</v>
      </c>
      <c r="K4" s="8" t="str">
        <f>'[2]Workfile (3)'!C3</f>
        <v>Sydney MSP</v>
      </c>
      <c r="L4" s="9" t="str">
        <f>'[2]Workfile (3)'!D3</f>
        <v>Sydney EGP</v>
      </c>
      <c r="M4" s="9" t="str">
        <f>'[2]Workfile (3)'!E3</f>
        <v>Adelaide MAP</v>
      </c>
      <c r="N4" s="9" t="str">
        <f>'[2]Workfile (3)'!F3</f>
        <v>Adelaide SEAGas</v>
      </c>
      <c r="O4" s="9" t="s">
        <v>4</v>
      </c>
      <c r="P4" s="1"/>
      <c r="V4" s="1"/>
      <c r="W4" s="1"/>
    </row>
    <row r="5" spans="2:31" ht="15" x14ac:dyDescent="0.25">
      <c r="C5" s="10" t="s">
        <v>6</v>
      </c>
      <c r="D5" s="11">
        <f>MAX([1]Period_2!Q3:Q33)</f>
        <v>19702</v>
      </c>
      <c r="E5" s="11">
        <f>MAX([1]Period_2!R3:R33)</f>
        <v>4276.7325799999999</v>
      </c>
      <c r="F5" s="11">
        <f>MAX([1]Period_2!S3:S33)</f>
        <v>6361</v>
      </c>
      <c r="G5" s="11">
        <f>MAX([1]Period_2!T3:T33)</f>
        <v>564</v>
      </c>
      <c r="H5" s="11">
        <f>MAX([1]Period_2!V3:V33)</f>
        <v>8538</v>
      </c>
      <c r="I5" s="1">
        <f>IF(ISBLANK([1]Period_2!O3)=TRUE,"",[1]Period_2!O3)</f>
        <v>1</v>
      </c>
      <c r="J5" s="12">
        <v>1</v>
      </c>
      <c r="K5" s="13">
        <f>IF([1]Period_2!Q3="", NA(), [1]Period_2!Q3)</f>
        <v>19702</v>
      </c>
      <c r="L5" s="33">
        <f>IF([1]Period_2!R3="", NA(), [1]Period_2!R3)</f>
        <v>4276.7325799999999</v>
      </c>
      <c r="M5" s="33">
        <f>IF([1]Period_2!S3="", NA(), [1]Period_2!S3)</f>
        <v>6361</v>
      </c>
      <c r="N5" s="33">
        <f>IF([1]Period_2!T3="", NA(), [1]Period_2!T3)</f>
        <v>564</v>
      </c>
      <c r="O5" s="15">
        <f>IF([1]Period_2!V3="", NA(), [1]Period_2!V3)</f>
        <v>8538</v>
      </c>
      <c r="AC5"/>
      <c r="AD5" s="16"/>
      <c r="AE5" s="17"/>
    </row>
    <row r="6" spans="2:31" ht="15" x14ac:dyDescent="0.25">
      <c r="B6" s="18"/>
      <c r="C6" s="10" t="s">
        <v>7</v>
      </c>
      <c r="D6" s="11">
        <f>-MIN([1]Period_2!Q3:Q33)</f>
        <v>31169</v>
      </c>
      <c r="E6" s="11">
        <f>-MIN([1]Period_2!R3:R33)</f>
        <v>4299.3911200000002</v>
      </c>
      <c r="F6" s="11">
        <f>-MIN([1]Period_2!S3:S33)</f>
        <v>9182</v>
      </c>
      <c r="G6" s="11">
        <f>-MIN([1]Period_2!T3:T33)</f>
        <v>17065</v>
      </c>
      <c r="H6" s="11">
        <f>-MIN([1]Period_2!V3:V33)</f>
        <v>14142</v>
      </c>
      <c r="I6" s="1">
        <f>IF(ISBLANK([1]Period_2!O4)=TRUE,"",[1]Period_2!O4)</f>
        <v>2</v>
      </c>
      <c r="J6" s="19">
        <v>1</v>
      </c>
      <c r="K6" s="13">
        <f>IF([1]Period_2!Q4="", NA(), [1]Period_2!Q4)</f>
        <v>11293</v>
      </c>
      <c r="L6" s="14">
        <f>IF([1]Period_2!R4="", NA(), [1]Period_2!R4)</f>
        <v>3485.63483</v>
      </c>
      <c r="M6" s="14">
        <f>IF([1]Period_2!S4="", NA(), [1]Period_2!S4)</f>
        <v>4669</v>
      </c>
      <c r="N6" s="14">
        <f>IF([1]Period_2!T4="", NA(), [1]Period_2!T4)</f>
        <v>136</v>
      </c>
      <c r="O6" s="20">
        <f>IF([1]Period_2!V4="", NA(), [1]Period_2!V4)</f>
        <v>4879</v>
      </c>
      <c r="AC6"/>
      <c r="AD6" s="16"/>
    </row>
    <row r="7" spans="2:31" ht="15" x14ac:dyDescent="0.25">
      <c r="I7" s="1">
        <f>IF(ISBLANK([1]Period_2!O5)=TRUE,"",[1]Period_2!O5)</f>
        <v>3</v>
      </c>
      <c r="J7" s="19">
        <v>1</v>
      </c>
      <c r="K7" s="13">
        <f>IF([1]Period_2!Q5="", NA(), [1]Period_2!Q5)</f>
        <v>9174</v>
      </c>
      <c r="L7" s="14">
        <f>IF([1]Period_2!R5="", NA(), [1]Period_2!R5)</f>
        <v>2553.4399899999999</v>
      </c>
      <c r="M7" s="14">
        <f>IF([1]Period_2!S5="", NA(), [1]Period_2!S5)</f>
        <v>3372</v>
      </c>
      <c r="N7" s="14">
        <f>IF([1]Period_2!T5="", NA(), [1]Period_2!T5)</f>
        <v>96</v>
      </c>
      <c r="O7" s="20">
        <f>IF([1]Period_2!V5="", NA(), [1]Period_2!V5)</f>
        <v>3464</v>
      </c>
      <c r="W7" s="21"/>
      <c r="AC7"/>
      <c r="AD7" s="16"/>
    </row>
    <row r="8" spans="2:31" ht="15" x14ac:dyDescent="0.25">
      <c r="I8" s="1">
        <f>IF(ISBLANK([1]Period_2!O6)=TRUE,"",[1]Period_2!O6)</f>
        <v>4</v>
      </c>
      <c r="J8" s="19">
        <v>1</v>
      </c>
      <c r="K8" s="13">
        <f>IF([1]Period_2!Q6="", NA(), [1]Period_2!Q6)</f>
        <v>7892</v>
      </c>
      <c r="L8" s="14">
        <f>IF([1]Period_2!R6="", NA(), [1]Period_2!R6)</f>
        <v>1989.5335600000001</v>
      </c>
      <c r="M8" s="14">
        <f>IF([1]Period_2!S6="", NA(), [1]Period_2!S6)</f>
        <v>2766</v>
      </c>
      <c r="N8" s="14">
        <f>IF([1]Period_2!T6="", NA(), [1]Period_2!T6)</f>
        <v>85</v>
      </c>
      <c r="O8" s="20">
        <f>IF([1]Period_2!V6="", NA(), [1]Period_2!V6)</f>
        <v>3129</v>
      </c>
      <c r="W8" s="21"/>
      <c r="AC8"/>
      <c r="AD8" s="16"/>
    </row>
    <row r="9" spans="2:31" ht="15" x14ac:dyDescent="0.25">
      <c r="I9" s="1">
        <f>IF(ISBLANK([1]Period_2!O7)=TRUE,"",[1]Period_2!O7)</f>
        <v>5</v>
      </c>
      <c r="J9" s="19">
        <v>1</v>
      </c>
      <c r="K9" s="13">
        <f>IF([1]Period_2!Q7="", NA(), [1]Period_2!Q7)</f>
        <v>6853</v>
      </c>
      <c r="L9" s="14">
        <f>IF([1]Period_2!R7="", NA(), [1]Period_2!R7)</f>
        <v>1538.8732600000001</v>
      </c>
      <c r="M9" s="14">
        <f>IF([1]Period_2!S7="", NA(), [1]Period_2!S7)</f>
        <v>2254</v>
      </c>
      <c r="N9" s="14">
        <f>IF([1]Period_2!T7="", NA(), [1]Period_2!T7)</f>
        <v>78</v>
      </c>
      <c r="O9" s="20">
        <f>IF([1]Period_2!V7="", NA(), [1]Period_2!V7)</f>
        <v>2510</v>
      </c>
      <c r="W9" s="21"/>
      <c r="AC9"/>
      <c r="AD9" s="16"/>
    </row>
    <row r="10" spans="2:31" ht="15" x14ac:dyDescent="0.25">
      <c r="I10" s="1">
        <f>IF(ISBLANK([1]Period_2!O8)=TRUE,"",[1]Period_2!O8)</f>
        <v>6</v>
      </c>
      <c r="J10" s="19">
        <v>1</v>
      </c>
      <c r="K10" s="13">
        <f>IF([1]Period_2!Q8="", NA(), [1]Period_2!Q8)</f>
        <v>6079</v>
      </c>
      <c r="L10" s="14">
        <f>IF([1]Period_2!R8="", NA(), [1]Period_2!R8)</f>
        <v>1058.6152199999999</v>
      </c>
      <c r="M10" s="14">
        <f>IF([1]Period_2!S8="", NA(), [1]Period_2!S8)</f>
        <v>1799</v>
      </c>
      <c r="N10" s="14">
        <f>IF([1]Period_2!T8="", NA(), [1]Period_2!T8)</f>
        <v>69</v>
      </c>
      <c r="O10" s="20">
        <f>IF([1]Period_2!V8="", NA(), [1]Period_2!V8)</f>
        <v>2368</v>
      </c>
      <c r="W10" s="21"/>
      <c r="AC10"/>
      <c r="AD10" s="16"/>
    </row>
    <row r="11" spans="2:31" ht="15" x14ac:dyDescent="0.25">
      <c r="C11" s="75" t="str">
        <f>"Table 2 - Summary statistics of daily MOS quantities 
(1 "&amp;[1]DataSheet!E2&amp;" to "&amp;[1]Inputs!Q6&amp;" "&amp;[1]DataSheet!E2&amp;" "&amp;[1]Inputs!N6&amp;")"</f>
        <v>Table 2 - Summary statistics of daily MOS quantities 
(1 October to 31 October 2016)</v>
      </c>
      <c r="D11" s="75"/>
      <c r="E11" s="75"/>
      <c r="F11" s="75"/>
      <c r="G11" s="75"/>
      <c r="H11" s="75"/>
      <c r="I11" s="1">
        <f>IF(ISBLANK([1]Period_2!O9)=TRUE,"",[1]Period_2!O9)</f>
        <v>7</v>
      </c>
      <c r="J11" s="19">
        <v>1</v>
      </c>
      <c r="K11" s="13">
        <f>IF([1]Period_2!Q9="", NA(), [1]Period_2!Q9)</f>
        <v>5607</v>
      </c>
      <c r="L11" s="14">
        <f>IF([1]Period_2!R9="", NA(), [1]Period_2!R9)</f>
        <v>584.17137000000002</v>
      </c>
      <c r="M11" s="14">
        <f>IF([1]Period_2!S9="", NA(), [1]Period_2!S9)</f>
        <v>1619</v>
      </c>
      <c r="N11" s="14">
        <f>IF([1]Period_2!T9="", NA(), [1]Period_2!T9)</f>
        <v>65</v>
      </c>
      <c r="O11" s="20">
        <f>IF([1]Period_2!V9="", NA(), [1]Period_2!V9)</f>
        <v>2175</v>
      </c>
      <c r="W11" s="21"/>
      <c r="AC11"/>
      <c r="AD11" s="16"/>
    </row>
    <row r="12" spans="2:31" ht="15" x14ac:dyDescent="0.25">
      <c r="C12" s="75"/>
      <c r="D12" s="75"/>
      <c r="E12" s="75"/>
      <c r="F12" s="75"/>
      <c r="G12" s="75"/>
      <c r="H12" s="75"/>
      <c r="I12" s="1">
        <f>IF(ISBLANK([1]Period_2!O10)=TRUE,"",[1]Period_2!O10)</f>
        <v>8</v>
      </c>
      <c r="J12" s="19">
        <v>1</v>
      </c>
      <c r="K12" s="13">
        <f>IF([1]Period_2!Q10="", NA(), [1]Period_2!Q10)</f>
        <v>4485</v>
      </c>
      <c r="L12" s="14">
        <f>IF([1]Period_2!R10="", NA(), [1]Period_2!R10)</f>
        <v>74.886129999999994</v>
      </c>
      <c r="M12" s="14">
        <f>IF([1]Period_2!S10="", NA(), [1]Period_2!S10)</f>
        <v>1511</v>
      </c>
      <c r="N12" s="14">
        <f>IF([1]Period_2!T10="", NA(), [1]Period_2!T10)</f>
        <v>62</v>
      </c>
      <c r="O12" s="20">
        <f>IF([1]Period_2!V10="", NA(), [1]Period_2!V10)</f>
        <v>1876</v>
      </c>
      <c r="W12" s="21"/>
      <c r="AC12"/>
      <c r="AD12" s="16"/>
    </row>
    <row r="13" spans="2:31" ht="15" x14ac:dyDescent="0.25">
      <c r="C13" s="22"/>
      <c r="D13" s="76" t="s">
        <v>8</v>
      </c>
      <c r="E13" s="77"/>
      <c r="F13" s="77"/>
      <c r="G13" s="77"/>
      <c r="H13" s="77"/>
      <c r="I13" s="1">
        <f>IF(ISBLANK([1]Period_2!O11)=TRUE,"",[1]Period_2!O11)</f>
        <v>9</v>
      </c>
      <c r="J13" s="19">
        <v>1</v>
      </c>
      <c r="K13" s="13">
        <f>IF([1]Period_2!Q11="", NA(), [1]Period_2!Q11)</f>
        <v>3147</v>
      </c>
      <c r="L13" s="14">
        <f>IF([1]Period_2!R11="", NA(), [1]Period_2!R11)</f>
        <v>2.75</v>
      </c>
      <c r="M13" s="14">
        <f>IF([1]Period_2!S11="", NA(), [1]Period_2!S11)</f>
        <v>1183</v>
      </c>
      <c r="N13" s="14">
        <f>IF([1]Period_2!T11="", NA(), [1]Period_2!T11)</f>
        <v>53</v>
      </c>
      <c r="O13" s="20">
        <f>IF([1]Period_2!V11="", NA(), [1]Period_2!V11)</f>
        <v>1775</v>
      </c>
      <c r="W13" s="21"/>
      <c r="AC13"/>
      <c r="AD13" s="16"/>
    </row>
    <row r="14" spans="2:31" ht="12.75" customHeight="1" x14ac:dyDescent="0.25">
      <c r="C14" s="23"/>
      <c r="D14" s="24" t="s">
        <v>0</v>
      </c>
      <c r="E14" s="25" t="s">
        <v>1</v>
      </c>
      <c r="F14" s="25" t="s">
        <v>2</v>
      </c>
      <c r="G14" s="25" t="s">
        <v>3</v>
      </c>
      <c r="H14" s="26" t="s">
        <v>4</v>
      </c>
      <c r="I14" s="1">
        <f>IF(ISBLANK([1]Period_2!O12)=TRUE,"",[1]Period_2!O12)</f>
        <v>10</v>
      </c>
      <c r="J14" s="19">
        <v>1</v>
      </c>
      <c r="K14" s="13">
        <f>IF([1]Period_2!Q12="", NA(), [1]Period_2!Q12)</f>
        <v>2109</v>
      </c>
      <c r="L14" s="14">
        <f>IF([1]Period_2!R12="", NA(), [1]Period_2!R12)</f>
        <v>-254.21924999999999</v>
      </c>
      <c r="M14" s="14">
        <f>IF([1]Period_2!S12="", NA(), [1]Period_2!S12)</f>
        <v>684</v>
      </c>
      <c r="N14" s="14">
        <f>IF([1]Period_2!T12="", NA(), [1]Period_2!T12)</f>
        <v>50</v>
      </c>
      <c r="O14" s="20">
        <f>IF([1]Period_2!V12="", NA(), [1]Period_2!V12)</f>
        <v>1645</v>
      </c>
      <c r="W14" s="21"/>
      <c r="AC14"/>
      <c r="AD14" s="16"/>
    </row>
    <row r="15" spans="2:31" ht="12.75" customHeight="1" x14ac:dyDescent="0.25">
      <c r="C15" s="56" t="s">
        <v>9</v>
      </c>
      <c r="D15" s="57">
        <f>MAX([1]Period_2!Q3:Q33)</f>
        <v>19702</v>
      </c>
      <c r="E15" s="33">
        <f>MAX([1]Period_2!R3:R33)</f>
        <v>4276.7325799999999</v>
      </c>
      <c r="F15" s="33">
        <f>MAX([1]Period_2!S3:S33)</f>
        <v>6361</v>
      </c>
      <c r="G15" s="33">
        <f>MAX([1]Period_2!T3:T33)</f>
        <v>564</v>
      </c>
      <c r="H15" s="15">
        <f>MAX([1]Period_2!V3:V33)</f>
        <v>8538</v>
      </c>
      <c r="I15" s="1">
        <f>IF(ISBLANK([1]Period_2!O13)=TRUE,"",[1]Period_2!O13)</f>
        <v>11</v>
      </c>
      <c r="J15" s="19">
        <v>1</v>
      </c>
      <c r="K15" s="13">
        <f>IF([1]Period_2!Q13="", NA(), [1]Period_2!Q13)</f>
        <v>1830</v>
      </c>
      <c r="L15" s="14">
        <f>IF([1]Period_2!R13="", NA(), [1]Period_2!R13)</f>
        <v>-337.70726000000002</v>
      </c>
      <c r="M15" s="14">
        <f>IF([1]Period_2!S13="", NA(), [1]Period_2!S13)</f>
        <v>467</v>
      </c>
      <c r="N15" s="14">
        <f>IF([1]Period_2!T13="", NA(), [1]Period_2!T13)</f>
        <v>46</v>
      </c>
      <c r="O15" s="20">
        <f>IF([1]Period_2!V13="", NA(), [1]Period_2!V13)</f>
        <v>1343</v>
      </c>
      <c r="W15" s="28"/>
      <c r="AC15"/>
      <c r="AD15" s="16"/>
    </row>
    <row r="16" spans="2:31" ht="15" x14ac:dyDescent="0.25">
      <c r="C16" s="58">
        <v>0.95</v>
      </c>
      <c r="D16" s="13">
        <f>PERCENTILE([1]Period_2!Q3:Q33, 0.95)</f>
        <v>10233.5</v>
      </c>
      <c r="E16" s="14">
        <f>PERCENTILE([1]Period_2!R3:R33, 0.95)</f>
        <v>3019.5374099999999</v>
      </c>
      <c r="F16" s="14">
        <f>PERCENTILE([1]Period_2!S3:S33, 0.95)</f>
        <v>4020.5</v>
      </c>
      <c r="G16" s="14">
        <f>PERCENTILE([1]Period_2!T3:T33, 0.95)</f>
        <v>116</v>
      </c>
      <c r="H16" s="20">
        <f>PERCENTILE([1]Period_2!V3:V33, 0.95)</f>
        <v>4171.5</v>
      </c>
      <c r="I16" s="1">
        <f>IF(ISBLANK([1]Period_2!O14)=TRUE,"",[1]Period_2!O14)</f>
        <v>12</v>
      </c>
      <c r="J16" s="19">
        <v>1</v>
      </c>
      <c r="K16" s="13">
        <f>IF([1]Period_2!Q14="", NA(), [1]Period_2!Q14)</f>
        <v>1088</v>
      </c>
      <c r="L16" s="14">
        <f>IF([1]Period_2!R14="", NA(), [1]Period_2!R14)</f>
        <v>-532.40970000000004</v>
      </c>
      <c r="M16" s="14">
        <f>IF([1]Period_2!S14="", NA(), [1]Period_2!S14)</f>
        <v>166</v>
      </c>
      <c r="N16" s="14">
        <f>IF([1]Period_2!T14="", NA(), [1]Period_2!T14)</f>
        <v>40</v>
      </c>
      <c r="O16" s="20">
        <f>IF([1]Period_2!V14="", NA(), [1]Period_2!V14)</f>
        <v>1218</v>
      </c>
      <c r="W16" s="28"/>
      <c r="AC16"/>
      <c r="AD16" s="16"/>
    </row>
    <row r="17" spans="2:30" ht="15" x14ac:dyDescent="0.25">
      <c r="C17" s="59">
        <v>0.75</v>
      </c>
      <c r="D17" s="13">
        <f>PERCENTILE([1]Period_2!Q3:Q33, 0.75)</f>
        <v>3816</v>
      </c>
      <c r="E17" s="14">
        <f>PERCENTILE([1]Period_2!R3:R33, 0.75)</f>
        <v>38.818064999999997</v>
      </c>
      <c r="F17" s="14">
        <f>PERCENTILE([1]Period_2!S3:S33, 0.75)</f>
        <v>1347</v>
      </c>
      <c r="G17" s="14">
        <f>PERCENTILE([1]Period_2!T3:T33, 0.75)</f>
        <v>57.5</v>
      </c>
      <c r="H17" s="20">
        <f>PERCENTILE([1]Period_2!V3:V33, 0.75)</f>
        <v>1825.5</v>
      </c>
      <c r="I17" s="1">
        <f>IF(ISBLANK([1]Period_2!O15)=TRUE,"",[1]Period_2!O15)</f>
        <v>13</v>
      </c>
      <c r="J17" s="19">
        <v>1</v>
      </c>
      <c r="K17" s="13">
        <f>IF([1]Period_2!Q15="", NA(), [1]Period_2!Q15)</f>
        <v>233</v>
      </c>
      <c r="L17" s="14">
        <f>IF([1]Period_2!R15="", NA(), [1]Period_2!R15)</f>
        <v>-610.14629000000002</v>
      </c>
      <c r="M17" s="14">
        <f>IF([1]Period_2!S15="", NA(), [1]Period_2!S15)</f>
        <v>9</v>
      </c>
      <c r="N17" s="14">
        <f>IF([1]Period_2!T15="", NA(), [1]Period_2!T15)</f>
        <v>35</v>
      </c>
      <c r="O17" s="20">
        <f>IF([1]Period_2!V15="", NA(), [1]Period_2!V15)</f>
        <v>826</v>
      </c>
      <c r="W17" s="21"/>
      <c r="AC17"/>
      <c r="AD17" s="16"/>
    </row>
    <row r="18" spans="2:30" ht="15" x14ac:dyDescent="0.25">
      <c r="C18" s="59">
        <v>0.5</v>
      </c>
      <c r="D18" s="13">
        <f>PERCENTILE([1]Period_2!Q3:Q33, 0.5)</f>
        <v>-1913</v>
      </c>
      <c r="E18" s="14">
        <f>PERCENTILE([1]Period_2!R3:R33, 0.5)</f>
        <v>-890.82083999999998</v>
      </c>
      <c r="F18" s="14">
        <f>PERCENTILE([1]Period_2!S3:S33, 0.5)</f>
        <v>-514</v>
      </c>
      <c r="G18" s="14">
        <f>PERCENTILE([1]Period_2!T3:T33, 0.5)</f>
        <v>18</v>
      </c>
      <c r="H18" s="20">
        <f>PERCENTILE([1]Period_2!V3:V33, 0.5)</f>
        <v>370</v>
      </c>
      <c r="I18" s="1">
        <f>IF(ISBLANK([1]Period_2!O16)=TRUE,"",[1]Period_2!O16)</f>
        <v>14</v>
      </c>
      <c r="J18" s="19">
        <v>1</v>
      </c>
      <c r="K18" s="13">
        <f>IF([1]Period_2!Q16="", NA(), [1]Period_2!Q16)</f>
        <v>-824</v>
      </c>
      <c r="L18" s="14">
        <f>IF([1]Period_2!R16="", NA(), [1]Period_2!R16)</f>
        <v>-731.32541000000003</v>
      </c>
      <c r="M18" s="14">
        <f>IF([1]Period_2!S16="", NA(), [1]Period_2!S16)</f>
        <v>-140</v>
      </c>
      <c r="N18" s="14">
        <f>IF([1]Period_2!T16="", NA(), [1]Period_2!T16)</f>
        <v>25</v>
      </c>
      <c r="O18" s="20">
        <f>IF([1]Period_2!V16="", NA(), [1]Period_2!V16)</f>
        <v>660</v>
      </c>
      <c r="W18" s="21"/>
      <c r="AC18"/>
      <c r="AD18" s="16"/>
    </row>
    <row r="19" spans="2:30" ht="15" x14ac:dyDescent="0.25">
      <c r="C19" s="59">
        <v>0.25</v>
      </c>
      <c r="D19" s="13">
        <f>PERCENTILE([1]Period_2!Q3:Q33, 0.25)</f>
        <v>-6800</v>
      </c>
      <c r="E19" s="14">
        <f>PERCENTILE([1]Period_2!R3:R33, 0.25)</f>
        <v>-1626.9403299999999</v>
      </c>
      <c r="F19" s="14">
        <f>PERCENTILE([1]Period_2!S3:S33, 0.25)</f>
        <v>-2595.5</v>
      </c>
      <c r="G19" s="14">
        <f>PERCENTILE([1]Period_2!T3:T33, 0.25)</f>
        <v>-7</v>
      </c>
      <c r="H19" s="20">
        <f>PERCENTILE([1]Period_2!V3:V33, 0.25)</f>
        <v>-1326</v>
      </c>
      <c r="I19" s="1">
        <f>IF(ISBLANK([1]Period_2!O17)=TRUE,"",[1]Period_2!O17)</f>
        <v>15</v>
      </c>
      <c r="J19" s="19">
        <v>1</v>
      </c>
      <c r="K19" s="13">
        <f>IF([1]Period_2!Q17="", NA(), [1]Period_2!Q17)</f>
        <v>-1537</v>
      </c>
      <c r="L19" s="14">
        <f>IF([1]Period_2!R17="", NA(), [1]Period_2!R17)</f>
        <v>-849.47461999999996</v>
      </c>
      <c r="M19" s="14">
        <f>IF([1]Period_2!S17="", NA(), [1]Period_2!S17)</f>
        <v>-296</v>
      </c>
      <c r="N19" s="14">
        <f>IF([1]Period_2!T17="", NA(), [1]Period_2!T17)</f>
        <v>20</v>
      </c>
      <c r="O19" s="20">
        <f>IF([1]Period_2!V17="", NA(), [1]Period_2!V17)</f>
        <v>543</v>
      </c>
      <c r="P19" s="22"/>
      <c r="W19" s="21"/>
      <c r="AC19"/>
      <c r="AD19" s="16"/>
    </row>
    <row r="20" spans="2:30" ht="15" x14ac:dyDescent="0.25">
      <c r="C20" s="58">
        <v>0.05</v>
      </c>
      <c r="D20" s="13">
        <f>PERCENTILE([1]Period_2!Q3:Q33, 0.05)</f>
        <v>-14501.5</v>
      </c>
      <c r="E20" s="14">
        <f>PERCENTILE([1]Period_2!R3:R33, 0.05)</f>
        <v>-3131.5312700000004</v>
      </c>
      <c r="F20" s="14">
        <f>PERCENTILE([1]Period_2!S3:S33, 0.05)</f>
        <v>-5237.5</v>
      </c>
      <c r="G20" s="14">
        <f>PERCENTILE([1]Period_2!T3:T33, 0.05)</f>
        <v>-4072</v>
      </c>
      <c r="H20" s="20">
        <f>PERCENTILE([1]Period_2!V3:V33, 0.05)</f>
        <v>-3604</v>
      </c>
      <c r="I20" s="1">
        <f>IF(ISBLANK([1]Period_2!O18)=TRUE,"",[1]Period_2!O18)</f>
        <v>16</v>
      </c>
      <c r="J20" s="19">
        <v>1</v>
      </c>
      <c r="K20" s="13">
        <f>IF([1]Period_2!Q18="", NA(), [1]Period_2!Q18)</f>
        <v>-1913</v>
      </c>
      <c r="L20" s="14">
        <f>IF([1]Period_2!R18="", NA(), [1]Period_2!R18)</f>
        <v>-890.82083999999998</v>
      </c>
      <c r="M20" s="14">
        <f>IF([1]Period_2!S18="", NA(), [1]Period_2!S18)</f>
        <v>-514</v>
      </c>
      <c r="N20" s="14">
        <f>IF([1]Period_2!T18="", NA(), [1]Period_2!T18)</f>
        <v>18</v>
      </c>
      <c r="O20" s="20">
        <f>IF([1]Period_2!V18="", NA(), [1]Period_2!V18)</f>
        <v>370</v>
      </c>
      <c r="P20" s="22"/>
      <c r="W20" s="21"/>
      <c r="AC20"/>
      <c r="AD20" s="16"/>
    </row>
    <row r="21" spans="2:30" ht="15" x14ac:dyDescent="0.25">
      <c r="C21" s="60" t="s">
        <v>10</v>
      </c>
      <c r="D21" s="50">
        <f>MIN([1]Period_2!Q3:Q33)</f>
        <v>-31169</v>
      </c>
      <c r="E21" s="35">
        <f>MIN([1]Period_2!R3:R33)</f>
        <v>-4299.3911200000002</v>
      </c>
      <c r="F21" s="35">
        <f>MIN([1]Period_2!S3:S33)</f>
        <v>-9182</v>
      </c>
      <c r="G21" s="35">
        <f>MIN([1]Period_2!T3:T33)</f>
        <v>-17065</v>
      </c>
      <c r="H21" s="36">
        <f>MIN([1]Period_2!V3:V33)</f>
        <v>-14142</v>
      </c>
      <c r="I21" s="1">
        <f>IF(ISBLANK([1]Period_2!O19)=TRUE,"",[1]Period_2!O19)</f>
        <v>17</v>
      </c>
      <c r="J21" s="19">
        <v>1</v>
      </c>
      <c r="K21" s="13">
        <f>IF([1]Period_2!Q19="", NA(), [1]Period_2!Q19)</f>
        <v>-2591</v>
      </c>
      <c r="L21" s="14">
        <f>IF([1]Period_2!R19="", NA(), [1]Period_2!R19)</f>
        <v>-1017.32186</v>
      </c>
      <c r="M21" s="14">
        <f>IF([1]Period_2!S19="", NA(), [1]Period_2!S19)</f>
        <v>-745</v>
      </c>
      <c r="N21" s="14">
        <f>IF([1]Period_2!T19="", NA(), [1]Period_2!T19)</f>
        <v>11</v>
      </c>
      <c r="O21" s="20">
        <f>IF([1]Period_2!V19="", NA(), [1]Period_2!V19)</f>
        <v>114</v>
      </c>
      <c r="P21" s="22"/>
      <c r="W21" s="21"/>
      <c r="AC21"/>
      <c r="AD21" s="16"/>
    </row>
    <row r="22" spans="2:30" ht="15" x14ac:dyDescent="0.25">
      <c r="C22" s="61" t="s">
        <v>11</v>
      </c>
      <c r="D22" s="57">
        <f>AVERAGE([1]Period_2!Q3:Q33)</f>
        <v>-2029.5806451612902</v>
      </c>
      <c r="E22" s="33">
        <f>AVERAGE([1]Period_2!R3:R33)</f>
        <v>-599.04478451612908</v>
      </c>
      <c r="F22" s="33">
        <f>AVERAGE([1]Period_2!S3:S33)</f>
        <v>-731.32258064516134</v>
      </c>
      <c r="G22" s="33">
        <f>AVERAGE([1]Period_2!T3:T33)</f>
        <v>-893.64516129032256</v>
      </c>
      <c r="H22" s="15">
        <f>AVERAGE([1]Period_2!V3:V33)</f>
        <v>46.161290322580648</v>
      </c>
      <c r="I22" s="1">
        <f>IF(ISBLANK([1]Period_2!O20)=TRUE,"",[1]Period_2!O20)</f>
        <v>18</v>
      </c>
      <c r="J22" s="19">
        <v>1</v>
      </c>
      <c r="K22" s="13">
        <f>IF([1]Period_2!Q20="", NA(), [1]Period_2!Q20)</f>
        <v>-2952</v>
      </c>
      <c r="L22" s="14">
        <f>IF([1]Period_2!R20="", NA(), [1]Period_2!R20)</f>
        <v>-1130.25495</v>
      </c>
      <c r="M22" s="14">
        <f>IF([1]Period_2!S20="", NA(), [1]Period_2!S20)</f>
        <v>-1082</v>
      </c>
      <c r="N22" s="14">
        <f>IF([1]Period_2!T20="", NA(), [1]Period_2!T20)</f>
        <v>7</v>
      </c>
      <c r="O22" s="20">
        <f>IF([1]Period_2!V20="", NA(), [1]Period_2!V20)</f>
        <v>-200</v>
      </c>
      <c r="P22" s="22"/>
      <c r="W22" s="21"/>
      <c r="AC22"/>
      <c r="AD22" s="16"/>
    </row>
    <row r="23" spans="2:30" ht="15" x14ac:dyDescent="0.25">
      <c r="C23" s="61" t="s">
        <v>12</v>
      </c>
      <c r="D23" s="50">
        <f>STDEV([1]Period_2!Q3:Q33)</f>
        <v>9489.0381310021567</v>
      </c>
      <c r="E23" s="35">
        <f>STDEV([1]Period_2!R3:R33)</f>
        <v>1899.1324584920139</v>
      </c>
      <c r="F23" s="35">
        <f>STDEV([1]Period_2!S3:S33)</f>
        <v>3199.0190411759745</v>
      </c>
      <c r="G23" s="35">
        <f>STDEV([1]Period_2!T3:T33)</f>
        <v>3203.1261141618834</v>
      </c>
      <c r="H23" s="36">
        <f>STDEV([1]Period_2!V3:V33)</f>
        <v>3662.3241627576172</v>
      </c>
      <c r="I23" s="1">
        <f>IF(ISBLANK([1]Period_2!O21)=TRUE,"",[1]Period_2!O21)</f>
        <v>19</v>
      </c>
      <c r="J23" s="19">
        <v>1</v>
      </c>
      <c r="K23" s="13">
        <f>IF([1]Period_2!Q21="", NA(), [1]Period_2!Q21)</f>
        <v>-3605</v>
      </c>
      <c r="L23" s="14">
        <f>IF([1]Period_2!R21="", NA(), [1]Period_2!R21)</f>
        <v>-1237.64426</v>
      </c>
      <c r="M23" s="14">
        <f>IF([1]Period_2!S21="", NA(), [1]Period_2!S21)</f>
        <v>-1259</v>
      </c>
      <c r="N23" s="14">
        <f>IF([1]Period_2!T21="", NA(), [1]Period_2!T21)</f>
        <v>4</v>
      </c>
      <c r="O23" s="20">
        <f>IF([1]Period_2!V21="", NA(), [1]Period_2!V21)</f>
        <v>-415</v>
      </c>
      <c r="P23" s="22"/>
      <c r="Q23" s="37"/>
      <c r="R23" s="22"/>
      <c r="S23" s="22"/>
      <c r="T23" s="22"/>
      <c r="U23" s="22"/>
      <c r="W23" s="21"/>
      <c r="X23" s="38"/>
      <c r="Y23" s="38"/>
      <c r="Z23" s="38"/>
      <c r="AA23" s="39"/>
      <c r="AC23"/>
      <c r="AD23" s="16"/>
    </row>
    <row r="24" spans="2:30" ht="12.75" customHeight="1" x14ac:dyDescent="0.25">
      <c r="C24" s="62" t="s">
        <v>13</v>
      </c>
      <c r="D24" s="63">
        <v>0.41935483870967744</v>
      </c>
      <c r="E24" s="64">
        <v>0.29032258064516131</v>
      </c>
      <c r="F24" s="64">
        <v>0.41935483870967744</v>
      </c>
      <c r="G24" s="64">
        <v>0.67741935483870963</v>
      </c>
      <c r="H24" s="65">
        <v>0.54838709677419351</v>
      </c>
      <c r="I24" s="1">
        <f>IF(ISBLANK([1]Period_2!O22)=TRUE,"",[1]Period_2!O22)</f>
        <v>20</v>
      </c>
      <c r="J24" s="19">
        <v>1</v>
      </c>
      <c r="K24" s="13">
        <f>IF([1]Period_2!Q22="", NA(), [1]Period_2!Q22)</f>
        <v>-4271</v>
      </c>
      <c r="L24" s="14">
        <f>IF([1]Period_2!R22="", NA(), [1]Period_2!R22)</f>
        <v>-1338.28215</v>
      </c>
      <c r="M24" s="14">
        <f>IF([1]Period_2!S22="", NA(), [1]Period_2!S22)</f>
        <v>-1438</v>
      </c>
      <c r="N24" s="14">
        <f>IF([1]Period_2!T22="", NA(), [1]Period_2!T22)</f>
        <v>1</v>
      </c>
      <c r="O24" s="20">
        <f>IF([1]Period_2!V22="", NA(), [1]Period_2!V22)</f>
        <v>-609</v>
      </c>
      <c r="P24" s="22"/>
      <c r="Q24" s="75" t="str">
        <f>"Figure 2 - Distribution of daily MOS quantities (1 "&amp;[1]DataSheet!E2&amp;" to "&amp;[1]Inputs!Q6&amp;" "&amp;[1]DataSheet!E2&amp;" "&amp;[1]Inputs!N6&amp;")"</f>
        <v>Figure 2 - Distribution of daily MOS quantities (1 October to 31 October 2016)</v>
      </c>
      <c r="R24" s="75"/>
      <c r="S24" s="75"/>
      <c r="T24" s="75"/>
      <c r="U24" s="75"/>
      <c r="V24" s="75"/>
      <c r="W24" s="75"/>
      <c r="X24" s="38"/>
      <c r="Y24" s="38"/>
      <c r="Z24" s="38"/>
      <c r="AA24" s="39"/>
      <c r="AC24"/>
      <c r="AD24" s="16"/>
    </row>
    <row r="25" spans="2:30" ht="15" customHeight="1" x14ac:dyDescent="0.25">
      <c r="C25" s="66" t="s">
        <v>14</v>
      </c>
      <c r="D25" s="67">
        <f>1-D24</f>
        <v>0.58064516129032251</v>
      </c>
      <c r="E25" s="68">
        <f t="shared" ref="E25:H25" si="0">1-E24</f>
        <v>0.70967741935483875</v>
      </c>
      <c r="F25" s="68">
        <f t="shared" si="0"/>
        <v>0.58064516129032251</v>
      </c>
      <c r="G25" s="68">
        <f t="shared" si="0"/>
        <v>0.32258064516129037</v>
      </c>
      <c r="H25" s="69">
        <f t="shared" si="0"/>
        <v>0.45161290322580649</v>
      </c>
      <c r="I25" s="1">
        <f>IF(ISBLANK([1]Period_2!O23)=TRUE,"",[1]Period_2!O23)</f>
        <v>21</v>
      </c>
      <c r="J25" s="19">
        <v>1</v>
      </c>
      <c r="K25" s="13">
        <f>IF([1]Period_2!Q23="", NA(), [1]Period_2!Q23)</f>
        <v>-4941</v>
      </c>
      <c r="L25" s="14">
        <f>IF([1]Period_2!R23="", NA(), [1]Period_2!R23)</f>
        <v>-1394.88229</v>
      </c>
      <c r="M25" s="14">
        <f>IF([1]Period_2!S23="", NA(), [1]Period_2!S23)</f>
        <v>-1694</v>
      </c>
      <c r="N25" s="14">
        <f>IF([1]Period_2!T23="", NA(), [1]Period_2!T23)</f>
        <v>0</v>
      </c>
      <c r="O25" s="20">
        <f>IF([1]Period_2!V23="", NA(), [1]Period_2!V23)</f>
        <v>-748</v>
      </c>
      <c r="P25" s="22"/>
      <c r="Q25" s="75"/>
      <c r="R25" s="75"/>
      <c r="S25" s="75"/>
      <c r="T25" s="75"/>
      <c r="U25" s="75"/>
      <c r="V25" s="75"/>
      <c r="W25" s="75"/>
      <c r="X25" s="38"/>
      <c r="Y25" s="38"/>
      <c r="Z25" s="38"/>
      <c r="AA25" s="39"/>
      <c r="AC25"/>
      <c r="AD25" s="16"/>
    </row>
    <row r="26" spans="2:30" ht="15" x14ac:dyDescent="0.25">
      <c r="I26" s="1">
        <f>IF(ISBLANK([1]Period_2!O24)=TRUE,"",[1]Period_2!O24)</f>
        <v>22</v>
      </c>
      <c r="J26" s="19">
        <v>1</v>
      </c>
      <c r="K26" s="13">
        <f>IF([1]Period_2!Q24="", NA(), [1]Period_2!Q24)</f>
        <v>-5979</v>
      </c>
      <c r="L26" s="14">
        <f>IF([1]Period_2!R24="", NA(), [1]Period_2!R24)</f>
        <v>-1480.80492</v>
      </c>
      <c r="M26" s="14">
        <f>IF([1]Period_2!S24="", NA(), [1]Period_2!S24)</f>
        <v>-2012</v>
      </c>
      <c r="N26" s="14">
        <f>IF([1]Period_2!T24="", NA(), [1]Period_2!T24)</f>
        <v>-2</v>
      </c>
      <c r="O26" s="20">
        <f>IF([1]Period_2!V24="", NA(), [1]Period_2!V24)</f>
        <v>-914</v>
      </c>
      <c r="P26" s="22"/>
      <c r="Q26" s="22"/>
      <c r="R26" s="22"/>
      <c r="S26" s="22"/>
      <c r="T26" s="22"/>
      <c r="U26" s="22"/>
      <c r="V26" s="21"/>
      <c r="W26" s="21"/>
      <c r="X26" s="38"/>
      <c r="Y26" s="38"/>
      <c r="Z26" s="38"/>
      <c r="AA26" s="39"/>
      <c r="AC26"/>
      <c r="AD26" s="16"/>
    </row>
    <row r="27" spans="2:30" ht="15" x14ac:dyDescent="0.25">
      <c r="C27" s="46"/>
      <c r="D27" s="46"/>
      <c r="E27" s="46"/>
      <c r="F27" s="46"/>
      <c r="G27" s="46"/>
      <c r="H27" s="46"/>
      <c r="I27" s="1">
        <f>IF(ISBLANK([1]Period_2!O25)=TRUE,"",[1]Period_2!O25)</f>
        <v>23</v>
      </c>
      <c r="J27" s="19">
        <v>1</v>
      </c>
      <c r="K27" s="13">
        <f>IF([1]Period_2!Q25="", NA(), [1]Period_2!Q25)</f>
        <v>-6410</v>
      </c>
      <c r="L27" s="14">
        <f>IF([1]Period_2!R25="", NA(), [1]Period_2!R25)</f>
        <v>-1553.7773500000001</v>
      </c>
      <c r="M27" s="14">
        <f>IF([1]Period_2!S25="", NA(), [1]Period_2!S25)</f>
        <v>-2418</v>
      </c>
      <c r="N27" s="14">
        <f>IF([1]Period_2!T25="", NA(), [1]Period_2!T25)</f>
        <v>-6</v>
      </c>
      <c r="O27" s="20">
        <f>IF([1]Period_2!V25="", NA(), [1]Period_2!V25)</f>
        <v>-1093</v>
      </c>
      <c r="P27" s="22"/>
      <c r="Q27" s="22"/>
      <c r="R27" s="22"/>
      <c r="S27" s="22"/>
      <c r="T27" s="22"/>
      <c r="U27" s="22"/>
      <c r="V27" s="21"/>
      <c r="W27" s="21"/>
      <c r="X27" s="38"/>
      <c r="Y27" s="38"/>
      <c r="Z27" s="38"/>
      <c r="AA27" s="39"/>
      <c r="AC27"/>
      <c r="AD27" s="16"/>
    </row>
    <row r="28" spans="2:30" ht="15" x14ac:dyDescent="0.25">
      <c r="C28" s="46"/>
      <c r="D28" s="46"/>
      <c r="E28" s="46"/>
      <c r="F28" s="46"/>
      <c r="G28" s="46"/>
      <c r="H28" s="46"/>
      <c r="I28" s="1">
        <f>IF(ISBLANK([1]Period_2!O26)=TRUE,"",[1]Period_2!O26)</f>
        <v>24</v>
      </c>
      <c r="J28" s="19">
        <v>1</v>
      </c>
      <c r="K28" s="13">
        <f>IF([1]Period_2!Q26="", NA(), [1]Period_2!Q26)</f>
        <v>-7190</v>
      </c>
      <c r="L28" s="14">
        <f>IF([1]Period_2!R26="", NA(), [1]Period_2!R26)</f>
        <v>-1700.10331</v>
      </c>
      <c r="M28" s="14">
        <f>IF([1]Period_2!S26="", NA(), [1]Period_2!S26)</f>
        <v>-2773</v>
      </c>
      <c r="N28" s="14">
        <f>IF([1]Period_2!T26="", NA(), [1]Period_2!T26)</f>
        <v>-8</v>
      </c>
      <c r="O28" s="20">
        <f>IF([1]Period_2!V26="", NA(), [1]Period_2!V26)</f>
        <v>-1559</v>
      </c>
      <c r="P28" s="22"/>
      <c r="X28" s="38"/>
      <c r="Y28" s="38"/>
      <c r="Z28" s="38"/>
      <c r="AA28" s="39"/>
      <c r="AC28"/>
      <c r="AD28" s="16"/>
    </row>
    <row r="29" spans="2:30" ht="15" x14ac:dyDescent="0.25">
      <c r="I29" s="1">
        <f>IF(ISBLANK([1]Period_2!O27)=TRUE,"",[1]Period_2!O27)</f>
        <v>25</v>
      </c>
      <c r="J29" s="19">
        <v>1</v>
      </c>
      <c r="K29" s="13">
        <f>IF([1]Period_2!Q27="", NA(), [1]Period_2!Q27)</f>
        <v>-8125</v>
      </c>
      <c r="L29" s="14">
        <f>IF([1]Period_2!R27="", NA(), [1]Period_2!R27)</f>
        <v>-1779.9575199999999</v>
      </c>
      <c r="M29" s="14">
        <f>IF([1]Period_2!S27="", NA(), [1]Period_2!S27)</f>
        <v>-3073</v>
      </c>
      <c r="N29" s="14">
        <f>IF([1]Period_2!T27="", NA(), [1]Period_2!T27)</f>
        <v>-81</v>
      </c>
      <c r="O29" s="20">
        <f>IF([1]Period_2!V27="", NA(), [1]Period_2!V27)</f>
        <v>-1704</v>
      </c>
      <c r="P29" s="22"/>
      <c r="Q29" s="22"/>
      <c r="R29" s="22"/>
      <c r="S29" s="22"/>
      <c r="T29" s="22"/>
      <c r="U29" s="22"/>
      <c r="V29" s="21"/>
      <c r="W29" s="21"/>
      <c r="X29" s="38"/>
      <c r="Y29" s="38"/>
      <c r="Z29" s="38"/>
      <c r="AA29" s="39"/>
      <c r="AC29"/>
      <c r="AD29" s="16"/>
    </row>
    <row r="30" spans="2:30" ht="15" x14ac:dyDescent="0.25">
      <c r="B30" s="47"/>
      <c r="I30" s="1">
        <f>IF(ISBLANK([1]Period_2!O28)=TRUE,"",[1]Period_2!O28)</f>
        <v>26</v>
      </c>
      <c r="J30" s="19">
        <v>1</v>
      </c>
      <c r="K30" s="13">
        <f>IF([1]Period_2!Q28="", NA(), [1]Period_2!Q28)</f>
        <v>-9267</v>
      </c>
      <c r="L30" s="14">
        <f>IF([1]Period_2!R28="", NA(), [1]Period_2!R28)</f>
        <v>-1940.7578100000001</v>
      </c>
      <c r="M30" s="14">
        <f>IF([1]Period_2!S28="", NA(), [1]Period_2!S28)</f>
        <v>-3599</v>
      </c>
      <c r="N30" s="14">
        <f>IF([1]Period_2!T28="", NA(), [1]Period_2!T28)</f>
        <v>-497</v>
      </c>
      <c r="O30" s="20">
        <f>IF([1]Period_2!V28="", NA(), [1]Period_2!V28)</f>
        <v>-2244</v>
      </c>
      <c r="P30" s="22"/>
      <c r="Q30" s="22"/>
      <c r="R30" s="22"/>
      <c r="S30" s="22"/>
      <c r="T30" s="22"/>
      <c r="U30" s="22"/>
      <c r="V30" s="21"/>
      <c r="W30" s="21"/>
      <c r="X30" s="38"/>
      <c r="Y30" s="38"/>
      <c r="Z30" s="38"/>
      <c r="AA30" s="39"/>
      <c r="AC30"/>
      <c r="AD30" s="16"/>
    </row>
    <row r="31" spans="2:30" ht="15" x14ac:dyDescent="0.25">
      <c r="B31" s="47"/>
      <c r="I31" s="1">
        <f>IF(ISBLANK([1]Period_2!O29)=TRUE,"",[1]Period_2!O29)</f>
        <v>27</v>
      </c>
      <c r="J31" s="19">
        <v>1</v>
      </c>
      <c r="K31" s="13">
        <f>IF([1]Period_2!Q29="", NA(), [1]Period_2!Q29)</f>
        <v>-10455</v>
      </c>
      <c r="L31" s="14">
        <f>IF([1]Period_2!R29="", NA(), [1]Period_2!R29)</f>
        <v>-2232.68219</v>
      </c>
      <c r="M31" s="14">
        <f>IF([1]Period_2!S29="", NA(), [1]Period_2!S29)</f>
        <v>-4230</v>
      </c>
      <c r="N31" s="14">
        <f>IF([1]Period_2!T29="", NA(), [1]Period_2!T29)</f>
        <v>-1094</v>
      </c>
      <c r="O31" s="20">
        <f>IF([1]Period_2!V29="", NA(), [1]Period_2!V29)</f>
        <v>-2509</v>
      </c>
      <c r="P31" s="22"/>
      <c r="Q31" s="22"/>
      <c r="R31" s="22"/>
      <c r="S31" s="22"/>
      <c r="T31" s="22"/>
      <c r="U31" s="22"/>
      <c r="V31" s="21"/>
      <c r="W31" s="21"/>
      <c r="X31" s="38"/>
      <c r="Y31" s="38"/>
      <c r="Z31" s="38"/>
      <c r="AA31" s="39"/>
      <c r="AC31"/>
      <c r="AD31" s="16"/>
    </row>
    <row r="32" spans="2:30" ht="15" x14ac:dyDescent="0.25">
      <c r="B32" s="47"/>
      <c r="I32" s="1">
        <f>IF(ISBLANK([1]Period_2!O30)=TRUE,"",[1]Period_2!O30)</f>
        <v>28</v>
      </c>
      <c r="J32" s="19">
        <v>1</v>
      </c>
      <c r="K32" s="13">
        <f>IF([1]Period_2!Q30="", NA(), [1]Period_2!Q30)</f>
        <v>-12177</v>
      </c>
      <c r="L32" s="14">
        <f>IF([1]Period_2!R30="", NA(), [1]Period_2!R30)</f>
        <v>-2559.99962</v>
      </c>
      <c r="M32" s="14">
        <f>IF([1]Period_2!S30="", NA(), [1]Period_2!S30)</f>
        <v>-4601</v>
      </c>
      <c r="N32" s="14">
        <f>IF([1]Period_2!T30="", NA(), [1]Period_2!T30)</f>
        <v>-2271</v>
      </c>
      <c r="O32" s="20">
        <f>IF([1]Period_2!V30="", NA(), [1]Period_2!V30)</f>
        <v>-2657</v>
      </c>
      <c r="P32" s="22"/>
      <c r="Q32" s="22"/>
      <c r="R32" s="22"/>
      <c r="S32" s="22"/>
      <c r="T32" s="22"/>
      <c r="U32" s="22"/>
      <c r="V32" s="21"/>
      <c r="W32" s="21"/>
      <c r="X32" s="38"/>
      <c r="Y32" s="38"/>
      <c r="Z32" s="38"/>
      <c r="AA32" s="39"/>
      <c r="AC32"/>
      <c r="AD32" s="16"/>
    </row>
    <row r="33" spans="2:30" ht="15" x14ac:dyDescent="0.25">
      <c r="B33" s="47"/>
      <c r="I33" s="1">
        <f>IF(ISBLANK([1]Period_2!O31)=TRUE,"",[1]Period_2!O31)</f>
        <v>29</v>
      </c>
      <c r="J33" s="19">
        <v>1</v>
      </c>
      <c r="K33" s="13">
        <f>IF([1]Period_2!Q31="", NA(), [1]Period_2!Q31)</f>
        <v>-13000</v>
      </c>
      <c r="L33" s="14">
        <f>IF([1]Period_2!R31="", NA(), [1]Period_2!R31)</f>
        <v>-2993.8652900000002</v>
      </c>
      <c r="M33" s="14">
        <f>IF([1]Period_2!S31="", NA(), [1]Period_2!S31)</f>
        <v>-4973</v>
      </c>
      <c r="N33" s="14">
        <f>IF([1]Period_2!T31="", NA(), [1]Period_2!T31)</f>
        <v>-3301</v>
      </c>
      <c r="O33" s="20">
        <f>IF([1]Period_2!V31="", NA(), [1]Period_2!V31)</f>
        <v>-3274</v>
      </c>
      <c r="P33" s="22"/>
      <c r="Q33" s="22"/>
      <c r="R33" s="22"/>
      <c r="S33" s="22"/>
      <c r="T33" s="22"/>
      <c r="U33" s="22"/>
      <c r="V33" s="21"/>
      <c r="W33" s="21"/>
      <c r="X33" s="38"/>
      <c r="Y33" s="38"/>
      <c r="Z33" s="38"/>
      <c r="AA33" s="39"/>
      <c r="AC33"/>
      <c r="AD33" s="16"/>
    </row>
    <row r="34" spans="2:30" ht="15" x14ac:dyDescent="0.25">
      <c r="B34" s="47"/>
      <c r="I34" s="1">
        <f>IF(ISBLANK([1]Period_2!O32)=TRUE,"",[1]Period_2!O32)</f>
        <v>30</v>
      </c>
      <c r="J34" s="19">
        <v>1</v>
      </c>
      <c r="K34" s="13">
        <f>IF([1]Period_2!Q32="", NA(), [1]Period_2!Q32)</f>
        <v>-16003</v>
      </c>
      <c r="L34" s="14">
        <f>IF([1]Period_2!R32="", NA(), [1]Period_2!R32)</f>
        <v>-3269.1972500000002</v>
      </c>
      <c r="M34" s="14">
        <f>IF([1]Period_2!S32="", NA(), [1]Period_2!S32)</f>
        <v>-5502</v>
      </c>
      <c r="N34" s="14">
        <f>IF([1]Period_2!T32="", NA(), [1]Period_2!T32)</f>
        <v>-4843</v>
      </c>
      <c r="O34" s="20">
        <f>IF([1]Period_2!V32="", NA(), [1]Period_2!V32)</f>
        <v>-3934</v>
      </c>
      <c r="P34" s="22"/>
      <c r="Q34" s="22"/>
      <c r="R34" s="22"/>
      <c r="S34" s="22"/>
      <c r="T34" s="22"/>
      <c r="U34" s="22"/>
      <c r="V34" s="21"/>
      <c r="W34" s="21"/>
      <c r="X34" s="38"/>
      <c r="Y34" s="38"/>
      <c r="Z34" s="38"/>
      <c r="AA34" s="39"/>
      <c r="AC34"/>
      <c r="AD34" s="16"/>
    </row>
    <row r="35" spans="2:30" ht="15" x14ac:dyDescent="0.25">
      <c r="B35" s="47"/>
      <c r="I35" s="1">
        <f>IF(ISBLANK([1]Period_2!O33)=TRUE,"",[1]Period_2!O33)</f>
        <v>31</v>
      </c>
      <c r="J35" s="70">
        <v>1</v>
      </c>
      <c r="K35" s="50">
        <f>IF([1]Period_2!Q33="", NA(), [1]Period_2!Q33)</f>
        <v>-31169</v>
      </c>
      <c r="L35" s="35">
        <f>IF([1]Period_2!R33="", NA(), [1]Period_2!R33)</f>
        <v>-4299.3911200000002</v>
      </c>
      <c r="M35" s="35">
        <f>IF([1]Period_2!S33="", NA(), [1]Period_2!S33)</f>
        <v>-9182</v>
      </c>
      <c r="N35" s="35">
        <f>IF([1]Period_2!T33="", NA(), [1]Period_2!T33)</f>
        <v>-17065</v>
      </c>
      <c r="O35" s="36">
        <f>IF([1]Period_2!V33="", NA(), [1]Period_2!V33)</f>
        <v>-14142</v>
      </c>
      <c r="P35" s="22"/>
      <c r="Q35" s="22"/>
      <c r="R35" s="22"/>
      <c r="S35" s="22"/>
      <c r="T35" s="22"/>
      <c r="U35" s="22"/>
      <c r="V35" s="21"/>
      <c r="W35" s="21"/>
      <c r="X35" s="38"/>
      <c r="Y35" s="38"/>
      <c r="Z35" s="38"/>
      <c r="AA35" s="39"/>
      <c r="AC35"/>
      <c r="AD35" s="16"/>
    </row>
    <row r="36" spans="2:30" ht="15" x14ac:dyDescent="0.25">
      <c r="B36" s="47"/>
      <c r="I36" s="51"/>
      <c r="P36" s="51"/>
      <c r="Q36" s="51"/>
      <c r="R36" s="51"/>
      <c r="S36" s="51"/>
      <c r="T36" s="51"/>
      <c r="U36" s="51"/>
      <c r="V36" s="21"/>
      <c r="W36" s="21"/>
      <c r="X36" s="38"/>
      <c r="Y36" s="38"/>
      <c r="Z36" s="38"/>
      <c r="AA36" s="39"/>
      <c r="AC36"/>
      <c r="AD36" s="16"/>
    </row>
    <row r="37" spans="2:30" ht="15" x14ac:dyDescent="0.25">
      <c r="B37" s="47"/>
      <c r="I37" s="51"/>
      <c r="P37" s="51"/>
      <c r="Q37" s="51"/>
      <c r="R37" s="51"/>
      <c r="S37" s="51"/>
      <c r="T37" s="51"/>
      <c r="U37" s="51"/>
      <c r="V37" s="21"/>
      <c r="W37" s="21"/>
      <c r="X37" s="38"/>
      <c r="Y37" s="38"/>
      <c r="Z37" s="38"/>
      <c r="AA37" s="39"/>
      <c r="AC37"/>
      <c r="AD37" s="16"/>
    </row>
    <row r="38" spans="2:30" ht="15" x14ac:dyDescent="0.25">
      <c r="B38" s="47"/>
      <c r="I38" s="21"/>
      <c r="P38" s="21"/>
      <c r="Q38" s="21"/>
      <c r="R38" s="21"/>
      <c r="S38" s="21"/>
      <c r="T38" s="21"/>
      <c r="U38" s="21"/>
      <c r="V38" s="21"/>
      <c r="W38" s="21"/>
      <c r="X38" s="38"/>
      <c r="Y38" s="38"/>
      <c r="Z38" s="38"/>
      <c r="AA38" s="39"/>
      <c r="AC38"/>
      <c r="AD38" s="16"/>
    </row>
    <row r="39" spans="2:30" ht="15" x14ac:dyDescent="0.25">
      <c r="B39" s="47"/>
      <c r="I39" s="52"/>
      <c r="P39" s="52"/>
      <c r="Q39" s="52"/>
      <c r="R39" s="52"/>
      <c r="S39" s="52"/>
      <c r="T39" s="52"/>
      <c r="U39" s="52"/>
      <c r="V39" s="21"/>
      <c r="W39" s="21"/>
      <c r="X39" s="38"/>
      <c r="Y39" s="38"/>
      <c r="Z39" s="38"/>
      <c r="AA39" s="39"/>
      <c r="AC39"/>
      <c r="AD39" s="16"/>
    </row>
    <row r="40" spans="2:30" ht="15" x14ac:dyDescent="0.25">
      <c r="B40" s="47"/>
      <c r="I40" s="53"/>
      <c r="P40" s="53"/>
      <c r="Q40" s="53"/>
      <c r="R40" s="53"/>
      <c r="S40" s="53"/>
      <c r="T40" s="53"/>
      <c r="U40" s="53"/>
      <c r="V40" s="21"/>
      <c r="W40" s="21"/>
      <c r="X40" s="38"/>
      <c r="Y40" s="38"/>
      <c r="Z40" s="38"/>
      <c r="AA40" s="39"/>
      <c r="AC40"/>
      <c r="AD40" s="16"/>
    </row>
    <row r="41" spans="2:30" ht="15" x14ac:dyDescent="0.25">
      <c r="B41" s="47"/>
      <c r="I41" s="53"/>
      <c r="P41" s="53"/>
      <c r="Q41" s="53"/>
      <c r="R41" s="53"/>
      <c r="S41" s="53"/>
      <c r="T41" s="53"/>
      <c r="U41" s="53"/>
      <c r="V41" s="21"/>
      <c r="W41" s="21"/>
      <c r="X41" s="38"/>
      <c r="Y41" s="38"/>
      <c r="Z41" s="38"/>
      <c r="AA41" s="39"/>
      <c r="AC41"/>
      <c r="AD41" s="16"/>
    </row>
    <row r="42" spans="2:30" ht="15" x14ac:dyDescent="0.25">
      <c r="B42" s="47"/>
      <c r="I42" s="53"/>
      <c r="P42" s="53"/>
      <c r="Q42" s="53"/>
      <c r="R42" s="53"/>
      <c r="S42" s="53"/>
      <c r="T42" s="53"/>
      <c r="U42" s="53"/>
      <c r="V42" s="21"/>
      <c r="W42" s="21"/>
      <c r="X42" s="38"/>
      <c r="Y42" s="38"/>
      <c r="Z42" s="38"/>
      <c r="AA42" s="39"/>
      <c r="AC42"/>
      <c r="AD42" s="16"/>
    </row>
    <row r="43" spans="2:30" ht="15" x14ac:dyDescent="0.25">
      <c r="I43" s="53"/>
      <c r="P43" s="53"/>
      <c r="Q43" s="53"/>
      <c r="R43" s="53"/>
      <c r="S43" s="53"/>
      <c r="T43" s="53"/>
      <c r="U43" s="53"/>
      <c r="V43" s="21"/>
      <c r="W43" s="21"/>
      <c r="X43" s="38"/>
      <c r="Y43" s="38"/>
      <c r="Z43" s="38"/>
      <c r="AA43" s="39"/>
      <c r="AC43"/>
      <c r="AD43" s="16"/>
    </row>
    <row r="44" spans="2:30" ht="15" x14ac:dyDescent="0.25">
      <c r="I44" s="53"/>
      <c r="P44" s="53"/>
      <c r="Q44" s="53"/>
      <c r="R44" s="53"/>
      <c r="S44" s="53"/>
      <c r="T44" s="53"/>
      <c r="U44" s="53"/>
      <c r="V44" s="21"/>
      <c r="W44" s="21"/>
      <c r="X44" s="38"/>
      <c r="Y44" s="38"/>
      <c r="Z44" s="38"/>
      <c r="AA44" s="39"/>
      <c r="AC44"/>
      <c r="AD44" s="16"/>
    </row>
    <row r="45" spans="2:30" ht="15" x14ac:dyDescent="0.25">
      <c r="I45" s="53"/>
      <c r="P45" s="53"/>
      <c r="Q45" s="53"/>
      <c r="R45" s="53"/>
      <c r="S45" s="53"/>
      <c r="T45" s="53"/>
      <c r="U45" s="53"/>
      <c r="V45" s="21"/>
      <c r="W45" s="21"/>
      <c r="X45" s="38"/>
      <c r="Y45" s="38"/>
      <c r="Z45" s="38"/>
      <c r="AA45" s="39"/>
      <c r="AC45"/>
      <c r="AD45" s="16"/>
    </row>
    <row r="46" spans="2:30" ht="15" x14ac:dyDescent="0.25">
      <c r="I46" s="53"/>
      <c r="P46" s="53"/>
      <c r="Q46" s="53"/>
      <c r="R46" s="53"/>
      <c r="S46" s="53"/>
      <c r="T46" s="53"/>
      <c r="U46" s="53"/>
      <c r="V46" s="21"/>
      <c r="W46" s="21"/>
      <c r="X46" s="38"/>
      <c r="Y46" s="38"/>
      <c r="Z46" s="38"/>
      <c r="AA46" s="39"/>
      <c r="AC46"/>
      <c r="AD46" s="16"/>
    </row>
    <row r="47" spans="2:30" ht="15" x14ac:dyDescent="0.25">
      <c r="I47" s="53"/>
      <c r="P47" s="53"/>
      <c r="Q47" s="53"/>
      <c r="R47" s="53"/>
      <c r="S47" s="53"/>
      <c r="T47" s="53"/>
      <c r="U47" s="53"/>
      <c r="V47" s="21"/>
      <c r="W47" s="21"/>
      <c r="X47" s="38"/>
      <c r="Y47" s="38"/>
      <c r="Z47" s="38"/>
      <c r="AA47" s="39"/>
      <c r="AC47"/>
      <c r="AD47" s="16"/>
    </row>
    <row r="48" spans="2:30" ht="15" x14ac:dyDescent="0.25">
      <c r="I48" s="53"/>
      <c r="P48" s="53"/>
      <c r="Q48" s="53"/>
      <c r="R48" s="53"/>
      <c r="S48" s="53"/>
      <c r="T48" s="53"/>
      <c r="U48" s="53"/>
      <c r="V48" s="21"/>
      <c r="W48" s="21"/>
      <c r="X48" s="38"/>
      <c r="Y48" s="38"/>
      <c r="Z48" s="38"/>
      <c r="AA48" s="39"/>
      <c r="AC48"/>
      <c r="AD48" s="16"/>
    </row>
    <row r="49" spans="9:30" ht="15" x14ac:dyDescent="0.25">
      <c r="I49" s="53"/>
      <c r="P49" s="53"/>
      <c r="Q49" s="53"/>
      <c r="R49" s="53"/>
      <c r="S49" s="53"/>
      <c r="T49" s="53"/>
      <c r="U49" s="53"/>
      <c r="V49" s="21"/>
      <c r="W49" s="21"/>
      <c r="X49" s="38"/>
      <c r="Y49" s="38"/>
      <c r="Z49" s="38"/>
      <c r="AA49" s="39"/>
      <c r="AC49"/>
      <c r="AD49" s="16"/>
    </row>
    <row r="50" spans="9:30" ht="15" x14ac:dyDescent="0.25">
      <c r="I50" s="53"/>
      <c r="P50" s="53"/>
      <c r="Q50" s="53"/>
      <c r="R50" s="53"/>
      <c r="S50" s="53"/>
      <c r="T50" s="53"/>
      <c r="U50" s="53"/>
      <c r="V50" s="21"/>
      <c r="W50" s="21"/>
      <c r="X50" s="38"/>
      <c r="Y50" s="38"/>
      <c r="Z50" s="38"/>
      <c r="AA50" s="39"/>
      <c r="AC50"/>
      <c r="AD50" s="16"/>
    </row>
    <row r="51" spans="9:30" ht="15" x14ac:dyDescent="0.25">
      <c r="I51" s="53"/>
      <c r="P51" s="53"/>
      <c r="Q51" s="53"/>
      <c r="R51" s="53"/>
      <c r="S51" s="53"/>
      <c r="T51" s="53"/>
      <c r="U51" s="53"/>
      <c r="V51" s="21"/>
      <c r="W51" s="21"/>
      <c r="X51" s="38"/>
      <c r="Y51" s="38"/>
      <c r="Z51" s="38"/>
      <c r="AA51" s="39"/>
      <c r="AC51"/>
      <c r="AD51" s="16"/>
    </row>
    <row r="52" spans="9:30" ht="15" x14ac:dyDescent="0.25">
      <c r="I52" s="54"/>
      <c r="P52" s="54"/>
      <c r="Q52" s="53"/>
      <c r="R52" s="53"/>
      <c r="S52" s="53"/>
      <c r="T52" s="53"/>
      <c r="U52" s="53"/>
      <c r="V52" s="21"/>
      <c r="W52" s="21"/>
      <c r="X52" s="38"/>
      <c r="Y52" s="38"/>
      <c r="Z52" s="38"/>
      <c r="AA52" s="39"/>
      <c r="AC52"/>
      <c r="AD52" s="16"/>
    </row>
    <row r="53" spans="9:30" ht="15" x14ac:dyDescent="0.25">
      <c r="I53" s="54"/>
      <c r="P53" s="54"/>
      <c r="Q53" s="53"/>
      <c r="R53" s="53"/>
      <c r="S53" s="53"/>
      <c r="T53" s="53"/>
      <c r="U53" s="53"/>
      <c r="V53" s="21"/>
      <c r="W53" s="21"/>
      <c r="X53" s="38"/>
      <c r="Y53" s="38"/>
      <c r="Z53" s="38"/>
      <c r="AA53" s="39"/>
      <c r="AC53"/>
      <c r="AD53" s="16"/>
    </row>
    <row r="54" spans="9:30" ht="15" x14ac:dyDescent="0.25">
      <c r="I54" s="54"/>
      <c r="P54" s="54"/>
      <c r="Q54" s="54"/>
      <c r="R54" s="54"/>
      <c r="S54" s="54"/>
      <c r="T54" s="54"/>
      <c r="U54" s="54"/>
      <c r="V54" s="21"/>
      <c r="W54" s="21"/>
      <c r="X54" s="38"/>
      <c r="Y54" s="38"/>
      <c r="Z54" s="38"/>
      <c r="AA54" s="39"/>
      <c r="AC54"/>
      <c r="AD54" s="16"/>
    </row>
    <row r="55" spans="9:30" ht="15" x14ac:dyDescent="0.25">
      <c r="I55" s="54"/>
      <c r="P55" s="54"/>
      <c r="Q55" s="54"/>
      <c r="R55" s="54"/>
      <c r="S55" s="54"/>
      <c r="T55" s="54"/>
      <c r="U55" s="54"/>
      <c r="V55" s="21"/>
      <c r="W55" s="21"/>
      <c r="X55" s="38"/>
      <c r="Y55" s="38"/>
      <c r="Z55" s="38"/>
      <c r="AA55" s="39"/>
      <c r="AC55"/>
      <c r="AD55" s="16"/>
    </row>
    <row r="56" spans="9:30" ht="15" x14ac:dyDescent="0.25">
      <c r="I56" s="53"/>
      <c r="P56" s="53"/>
      <c r="Q56" s="53"/>
      <c r="R56" s="53"/>
      <c r="S56" s="53"/>
      <c r="T56" s="53"/>
      <c r="U56" s="53"/>
      <c r="V56" s="21"/>
      <c r="W56" s="21"/>
      <c r="X56" s="38"/>
      <c r="Y56" s="38"/>
      <c r="Z56" s="38"/>
      <c r="AA56" s="39"/>
      <c r="AC56"/>
      <c r="AD56" s="16"/>
    </row>
    <row r="57" spans="9:30" ht="15" x14ac:dyDescent="0.25">
      <c r="I57" s="53"/>
      <c r="P57" s="53"/>
      <c r="Q57" s="53"/>
      <c r="R57" s="53"/>
      <c r="S57" s="53"/>
      <c r="T57" s="53"/>
      <c r="U57" s="53"/>
      <c r="V57" s="21"/>
      <c r="W57" s="21"/>
      <c r="X57" s="38"/>
      <c r="Y57" s="38"/>
      <c r="Z57" s="38"/>
      <c r="AA57" s="39"/>
      <c r="AC57"/>
      <c r="AD57" s="16"/>
    </row>
    <row r="58" spans="9:30" ht="15" x14ac:dyDescent="0.25">
      <c r="I58" s="53"/>
      <c r="P58" s="53"/>
      <c r="Q58" s="53"/>
      <c r="R58" s="53"/>
      <c r="S58" s="53"/>
      <c r="T58" s="53"/>
      <c r="U58" s="53"/>
      <c r="V58" s="21"/>
      <c r="W58" s="21"/>
      <c r="X58" s="38"/>
      <c r="Y58" s="38"/>
      <c r="Z58" s="38"/>
      <c r="AA58" s="39"/>
      <c r="AC58"/>
      <c r="AD58" s="16"/>
    </row>
    <row r="59" spans="9:30" ht="15" x14ac:dyDescent="0.25">
      <c r="I59" s="55"/>
      <c r="P59" s="55"/>
      <c r="Q59" s="55"/>
      <c r="R59" s="55"/>
      <c r="S59" s="55"/>
      <c r="T59" s="55"/>
      <c r="U59" s="55"/>
      <c r="V59" s="21"/>
      <c r="W59" s="21"/>
      <c r="X59" s="38"/>
      <c r="Y59" s="38"/>
      <c r="Z59" s="38"/>
      <c r="AA59" s="39"/>
      <c r="AC59"/>
      <c r="AD59" s="16"/>
    </row>
    <row r="60" spans="9:30" ht="15" x14ac:dyDescent="0.25">
      <c r="V60" s="21"/>
      <c r="W60" s="21"/>
      <c r="X60" s="38"/>
      <c r="Y60" s="38"/>
      <c r="Z60" s="38"/>
      <c r="AA60" s="39"/>
      <c r="AC60"/>
      <c r="AD60" s="16"/>
    </row>
    <row r="61" spans="9:30" ht="15" x14ac:dyDescent="0.25">
      <c r="V61" s="21"/>
      <c r="W61" s="21"/>
      <c r="X61" s="38"/>
      <c r="Y61" s="38"/>
      <c r="Z61" s="38"/>
      <c r="AA61" s="39"/>
      <c r="AC61"/>
      <c r="AD61" s="16"/>
    </row>
    <row r="62" spans="9:30" ht="15" x14ac:dyDescent="0.25">
      <c r="V62" s="21"/>
      <c r="W62" s="21"/>
      <c r="X62" s="38"/>
      <c r="Y62" s="38"/>
      <c r="Z62" s="38"/>
      <c r="AA62" s="39"/>
      <c r="AC62"/>
      <c r="AD62" s="16"/>
    </row>
    <row r="63" spans="9:30" ht="15" x14ac:dyDescent="0.25">
      <c r="V63" s="21"/>
      <c r="W63" s="21"/>
      <c r="X63" s="38"/>
      <c r="Y63" s="38"/>
      <c r="Z63" s="38"/>
      <c r="AA63" s="39"/>
      <c r="AC63"/>
      <c r="AD63" s="16"/>
    </row>
    <row r="64" spans="9:30" ht="15" x14ac:dyDescent="0.25">
      <c r="V64" s="21"/>
      <c r="W64" s="21"/>
      <c r="X64" s="38"/>
      <c r="Y64" s="38"/>
      <c r="Z64" s="38"/>
      <c r="AA64" s="39"/>
      <c r="AC64"/>
      <c r="AD64" s="16"/>
    </row>
    <row r="65" spans="22:30" ht="15" x14ac:dyDescent="0.25">
      <c r="V65" s="21"/>
      <c r="W65" s="21"/>
      <c r="X65" s="38"/>
      <c r="Y65" s="38"/>
      <c r="Z65" s="38"/>
      <c r="AA65" s="39"/>
      <c r="AC65"/>
      <c r="AD65" s="16"/>
    </row>
    <row r="66" spans="22:30" ht="15" x14ac:dyDescent="0.25">
      <c r="V66" s="21"/>
      <c r="W66" s="21"/>
      <c r="X66" s="38"/>
      <c r="Y66" s="38"/>
      <c r="Z66" s="38"/>
      <c r="AA66" s="39"/>
      <c r="AC66"/>
      <c r="AD66" s="16"/>
    </row>
    <row r="67" spans="22:30" ht="15" x14ac:dyDescent="0.25">
      <c r="V67" s="21"/>
      <c r="W67" s="21"/>
      <c r="X67" s="38"/>
      <c r="Y67" s="38"/>
      <c r="Z67" s="38"/>
      <c r="AA67" s="39"/>
      <c r="AC67"/>
      <c r="AD67" s="16"/>
    </row>
    <row r="68" spans="22:30" ht="15" x14ac:dyDescent="0.25">
      <c r="V68" s="21"/>
      <c r="W68" s="21"/>
      <c r="X68" s="38"/>
      <c r="Y68" s="38"/>
      <c r="Z68" s="38"/>
      <c r="AA68" s="39"/>
      <c r="AC68"/>
      <c r="AD68" s="16"/>
    </row>
    <row r="69" spans="22:30" ht="15" x14ac:dyDescent="0.25">
      <c r="V69" s="21"/>
      <c r="W69" s="21"/>
      <c r="X69" s="38"/>
      <c r="Y69" s="38"/>
      <c r="Z69" s="38"/>
      <c r="AA69" s="39"/>
      <c r="AC69"/>
      <c r="AD69" s="16"/>
    </row>
    <row r="70" spans="22:30" ht="15" x14ac:dyDescent="0.25">
      <c r="V70" s="21"/>
      <c r="W70" s="21"/>
      <c r="X70" s="38"/>
      <c r="Y70" s="38"/>
      <c r="Z70" s="38"/>
      <c r="AA70" s="39"/>
      <c r="AC70"/>
      <c r="AD70" s="16"/>
    </row>
    <row r="71" spans="22:30" ht="15" x14ac:dyDescent="0.25">
      <c r="V71" s="21"/>
      <c r="W71" s="21"/>
      <c r="X71" s="38"/>
      <c r="Y71" s="38"/>
      <c r="Z71" s="38"/>
      <c r="AA71" s="39"/>
      <c r="AC71"/>
      <c r="AD71" s="16"/>
    </row>
    <row r="72" spans="22:30" ht="15" x14ac:dyDescent="0.25">
      <c r="V72" s="21"/>
      <c r="W72" s="21"/>
      <c r="X72" s="38"/>
      <c r="Y72" s="38"/>
      <c r="Z72" s="38"/>
      <c r="AA72" s="39"/>
      <c r="AC72"/>
      <c r="AD72" s="16"/>
    </row>
    <row r="73" spans="22:30" ht="15" x14ac:dyDescent="0.25">
      <c r="V73" s="21"/>
      <c r="W73" s="21"/>
      <c r="X73" s="38"/>
      <c r="Y73" s="38"/>
      <c r="Z73" s="38"/>
      <c r="AA73" s="39"/>
      <c r="AC73"/>
      <c r="AD73" s="16"/>
    </row>
    <row r="74" spans="22:30" ht="15" x14ac:dyDescent="0.25">
      <c r="V74" s="21"/>
      <c r="W74" s="21"/>
      <c r="X74" s="38"/>
      <c r="Y74" s="38"/>
      <c r="Z74" s="38"/>
      <c r="AA74" s="39"/>
      <c r="AC74"/>
      <c r="AD74" s="16"/>
    </row>
    <row r="75" spans="22:30" ht="15" x14ac:dyDescent="0.25">
      <c r="V75" s="21"/>
      <c r="W75" s="21"/>
      <c r="X75" s="38"/>
      <c r="Y75" s="38"/>
      <c r="Z75" s="38"/>
      <c r="AA75" s="39"/>
      <c r="AC75"/>
      <c r="AD75" s="16"/>
    </row>
    <row r="76" spans="22:30" ht="15" x14ac:dyDescent="0.25">
      <c r="V76" s="21"/>
      <c r="W76" s="21"/>
      <c r="X76" s="38"/>
      <c r="Y76" s="38"/>
      <c r="Z76" s="38"/>
      <c r="AA76" s="39"/>
      <c r="AC76"/>
      <c r="AD76" s="16"/>
    </row>
    <row r="77" spans="22:30" ht="15" x14ac:dyDescent="0.25">
      <c r="V77" s="21"/>
      <c r="W77" s="21"/>
      <c r="X77" s="38"/>
      <c r="Y77" s="38"/>
      <c r="Z77" s="38"/>
      <c r="AA77" s="39"/>
      <c r="AC77"/>
      <c r="AD77" s="16"/>
    </row>
    <row r="78" spans="22:30" ht="15" x14ac:dyDescent="0.25">
      <c r="V78" s="21"/>
      <c r="W78" s="21"/>
      <c r="X78" s="38"/>
      <c r="Y78" s="38"/>
      <c r="Z78" s="38"/>
      <c r="AA78" s="39"/>
      <c r="AC78"/>
      <c r="AD78" s="16"/>
    </row>
    <row r="79" spans="22:30" ht="15" x14ac:dyDescent="0.25">
      <c r="V79" s="21"/>
      <c r="W79" s="21"/>
      <c r="X79" s="38"/>
      <c r="Y79" s="38"/>
      <c r="Z79" s="38"/>
      <c r="AA79" s="39"/>
      <c r="AC79"/>
      <c r="AD79" s="16"/>
    </row>
    <row r="80" spans="22:30" ht="15" x14ac:dyDescent="0.25">
      <c r="V80" s="21"/>
      <c r="W80" s="21"/>
      <c r="X80" s="38"/>
      <c r="Y80" s="38"/>
      <c r="Z80" s="38"/>
      <c r="AA80" s="39"/>
      <c r="AC80"/>
      <c r="AD80" s="16"/>
    </row>
    <row r="81" spans="9:30" ht="15" x14ac:dyDescent="0.25">
      <c r="V81" s="21"/>
      <c r="W81" s="21"/>
      <c r="X81" s="38"/>
      <c r="Y81" s="38"/>
      <c r="Z81" s="38"/>
      <c r="AA81" s="39"/>
      <c r="AC81"/>
      <c r="AD81" s="16"/>
    </row>
    <row r="82" spans="9:30" ht="15" x14ac:dyDescent="0.25">
      <c r="V82" s="21"/>
      <c r="W82" s="21"/>
      <c r="X82" s="38"/>
      <c r="Y82" s="38"/>
      <c r="Z82" s="38"/>
      <c r="AA82" s="39"/>
      <c r="AC82"/>
      <c r="AD82" s="16"/>
    </row>
    <row r="83" spans="9:30" ht="15" x14ac:dyDescent="0.25">
      <c r="V83" s="21"/>
      <c r="W83" s="21"/>
      <c r="X83" s="38"/>
      <c r="Y83" s="38"/>
      <c r="Z83" s="38"/>
      <c r="AA83" s="39"/>
      <c r="AC83"/>
      <c r="AD83" s="16"/>
    </row>
    <row r="84" spans="9:30" ht="15" x14ac:dyDescent="0.25">
      <c r="V84" s="21"/>
      <c r="W84" s="21"/>
      <c r="X84" s="38"/>
      <c r="Y84" s="38"/>
      <c r="Z84" s="38"/>
      <c r="AA84" s="39"/>
      <c r="AC84"/>
      <c r="AD84" s="16"/>
    </row>
    <row r="85" spans="9:30" ht="15" x14ac:dyDescent="0.25">
      <c r="V85" s="21"/>
      <c r="W85" s="21"/>
      <c r="X85" s="38"/>
      <c r="Y85" s="38"/>
      <c r="Z85" s="38"/>
      <c r="AA85" s="39"/>
      <c r="AC85"/>
      <c r="AD85" s="16"/>
    </row>
    <row r="86" spans="9:30" ht="15" x14ac:dyDescent="0.25">
      <c r="V86" s="21"/>
      <c r="W86" s="21"/>
      <c r="X86" s="38"/>
      <c r="Y86" s="38"/>
      <c r="Z86" s="38"/>
      <c r="AA86" s="39"/>
      <c r="AC86"/>
      <c r="AD86" s="16"/>
    </row>
    <row r="87" spans="9:30" ht="15" x14ac:dyDescent="0.25">
      <c r="V87" s="21"/>
      <c r="W87" s="21"/>
      <c r="X87" s="38"/>
      <c r="Y87" s="38"/>
      <c r="Z87" s="38"/>
      <c r="AA87" s="39"/>
      <c r="AC87"/>
      <c r="AD87" s="16"/>
    </row>
    <row r="88" spans="9:30" ht="15" x14ac:dyDescent="0.25">
      <c r="V88" s="21"/>
      <c r="W88" s="21"/>
      <c r="X88" s="38"/>
      <c r="Y88" s="38"/>
      <c r="Z88" s="38"/>
      <c r="AA88" s="39"/>
      <c r="AC88"/>
      <c r="AD88" s="16"/>
    </row>
    <row r="89" spans="9:30" ht="15" x14ac:dyDescent="0.25">
      <c r="V89" s="21"/>
      <c r="W89" s="21"/>
      <c r="X89" s="38"/>
      <c r="Y89" s="38"/>
      <c r="Z89" s="38"/>
      <c r="AA89" s="39"/>
      <c r="AC89"/>
      <c r="AD89" s="16"/>
    </row>
    <row r="90" spans="9:30" ht="15" x14ac:dyDescent="0.25">
      <c r="V90" s="21"/>
      <c r="W90" s="21"/>
      <c r="X90" s="38"/>
      <c r="Y90" s="38"/>
      <c r="Z90" s="38"/>
      <c r="AA90" s="39"/>
      <c r="AC90"/>
      <c r="AD90" s="16"/>
    </row>
    <row r="91" spans="9:30" ht="15" x14ac:dyDescent="0.25">
      <c r="V91" s="21"/>
      <c r="W91" s="21"/>
      <c r="X91" s="38"/>
      <c r="Y91" s="38"/>
      <c r="Z91" s="38"/>
      <c r="AA91" s="39"/>
      <c r="AC91"/>
      <c r="AD91" s="16"/>
    </row>
    <row r="92" spans="9:30" ht="15" x14ac:dyDescent="0.25">
      <c r="V92" s="21"/>
      <c r="W92" s="21"/>
      <c r="X92" s="38"/>
      <c r="Y92" s="38"/>
      <c r="Z92" s="38"/>
      <c r="AA92" s="39"/>
      <c r="AC92"/>
      <c r="AD92" s="16"/>
    </row>
    <row r="93" spans="9:30" ht="15" x14ac:dyDescent="0.25">
      <c r="I93" s="21"/>
      <c r="P93" s="21"/>
      <c r="Q93" s="21"/>
      <c r="R93" s="21"/>
      <c r="S93" s="21"/>
      <c r="T93" s="21"/>
      <c r="U93" s="21"/>
      <c r="V93" s="21"/>
      <c r="W93" s="21"/>
      <c r="X93" s="38"/>
      <c r="Y93" s="38"/>
      <c r="Z93" s="38"/>
      <c r="AA93" s="39"/>
      <c r="AC93"/>
      <c r="AD93" s="16"/>
    </row>
    <row r="94" spans="9:30" ht="15" x14ac:dyDescent="0.25">
      <c r="I94" s="21"/>
      <c r="P94" s="21"/>
      <c r="Q94" s="21"/>
      <c r="R94" s="21"/>
      <c r="S94" s="21"/>
      <c r="T94" s="21"/>
      <c r="U94" s="21"/>
      <c r="V94" s="21"/>
      <c r="W94" s="21"/>
      <c r="X94" s="38"/>
      <c r="Y94" s="38"/>
      <c r="Z94" s="38"/>
      <c r="AA94" s="39"/>
      <c r="AC94"/>
      <c r="AD94" s="16"/>
    </row>
    <row r="95" spans="9:30" x14ac:dyDescent="0.2">
      <c r="I95" s="46"/>
      <c r="P95" s="46"/>
      <c r="Q95" s="46"/>
      <c r="R95" s="46"/>
      <c r="S95" s="46"/>
      <c r="T95" s="46"/>
      <c r="U95" s="46"/>
      <c r="V95" s="21"/>
      <c r="W95" s="21"/>
      <c r="X95" s="38"/>
      <c r="Y95" s="38"/>
      <c r="Z95" s="38"/>
      <c r="AA95" s="39"/>
    </row>
    <row r="96" spans="9:30" x14ac:dyDescent="0.2">
      <c r="I96" s="46"/>
      <c r="P96" s="46"/>
      <c r="Q96" s="46"/>
      <c r="R96" s="46"/>
      <c r="S96" s="46"/>
      <c r="T96" s="46"/>
      <c r="U96" s="46"/>
      <c r="V96" s="46"/>
      <c r="W96" s="46"/>
    </row>
  </sheetData>
  <mergeCells count="6">
    <mergeCell ref="Q24:W25"/>
    <mergeCell ref="C3:H3"/>
    <mergeCell ref="J3:O3"/>
    <mergeCell ref="Q3:V3"/>
    <mergeCell ref="C11:H12"/>
    <mergeCell ref="D13:H1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3:AE96"/>
  <sheetViews>
    <sheetView tabSelected="1" zoomScale="80" zoomScaleNormal="80" workbookViewId="0">
      <selection activeCell="C38" sqref="C38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4" bestFit="1" customWidth="1"/>
    <col min="25" max="26" width="6.5703125" style="4" bestFit="1" customWidth="1"/>
    <col min="27" max="27" width="7.85546875" style="4" bestFit="1" customWidth="1"/>
    <col min="28" max="28" width="8" style="4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75" t="str">
        <f>"Table 1 - Maximum MOS quantity 
(GJ/d, 1 "&amp;[1]DataSheet!E3&amp;" to "&amp;[1]Inputs!Q7&amp;" "&amp;[1]DataSheet!E3&amp;" "&amp;[1]Inputs!N7&amp;")"</f>
        <v>Table 1 - Maximum MOS quantity 
(GJ/d, 1 November to 30 November 2016)</v>
      </c>
      <c r="D3" s="75"/>
      <c r="E3" s="75"/>
      <c r="F3" s="75"/>
      <c r="G3" s="75"/>
      <c r="H3" s="75"/>
      <c r="I3" s="2"/>
      <c r="J3" s="75" t="str">
        <f>"Table 3 - Daily MOS quantities (GJ/d, 1 "&amp;[1]DataSheet!E3&amp;" to "&amp;[1]Inputs!Q7&amp;" "&amp;[1]DataSheet!E3&amp;" "&amp;[1]Inputs!N7&amp;")"</f>
        <v>Table 3 - Daily MOS quantities (GJ/d, 1 November to 30 November 2016)</v>
      </c>
      <c r="K3" s="75"/>
      <c r="L3" s="75"/>
      <c r="M3" s="75"/>
      <c r="N3" s="75"/>
      <c r="O3" s="75"/>
      <c r="P3" s="2"/>
      <c r="Q3" s="75" t="str">
        <f>"Figure 1 - Curves of daily MOS quantities (1 "&amp;[1]DataSheet!E3&amp;" to "&amp;[1]Inputs!Q7&amp;" "&amp;[1]DataSheet!E3&amp;" "&amp;[1]Inputs!N7&amp;")"</f>
        <v>Figure 1 - Curves of daily MOS quantities (1 November to 30 November 2016)</v>
      </c>
      <c r="R3" s="75"/>
      <c r="S3" s="75"/>
      <c r="T3" s="75"/>
      <c r="U3" s="75"/>
      <c r="V3" s="75"/>
      <c r="W3" s="3"/>
    </row>
    <row r="4" spans="2:31" s="5" customFormat="1" ht="41.25" customHeight="1" x14ac:dyDescent="0.2">
      <c r="B4" s="1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1"/>
      <c r="J4" s="7" t="s">
        <v>5</v>
      </c>
      <c r="K4" s="8" t="str">
        <f>'[2]Workfile (3)'!C3</f>
        <v>Sydney MSP</v>
      </c>
      <c r="L4" s="9" t="str">
        <f>'[2]Workfile (3)'!D3</f>
        <v>Sydney EGP</v>
      </c>
      <c r="M4" s="9" t="str">
        <f>'[2]Workfile (3)'!E3</f>
        <v>Adelaide MAP</v>
      </c>
      <c r="N4" s="9" t="str">
        <f>'[2]Workfile (3)'!F3</f>
        <v>Adelaide SEAGas</v>
      </c>
      <c r="O4" s="9" t="s">
        <v>4</v>
      </c>
      <c r="P4" s="1"/>
      <c r="V4" s="1"/>
      <c r="W4" s="1"/>
    </row>
    <row r="5" spans="2:31" ht="15" x14ac:dyDescent="0.25">
      <c r="C5" s="10" t="s">
        <v>6</v>
      </c>
      <c r="D5" s="11">
        <f>MAX([1]Period_3!Q3:Q33)</f>
        <v>18367</v>
      </c>
      <c r="E5" s="11">
        <f>MAX([1]Period_3!R3:R33)</f>
        <v>4625.3919699999997</v>
      </c>
      <c r="F5" s="11">
        <f>MAX([1]Period_3!S3:S33)</f>
        <v>8070</v>
      </c>
      <c r="G5" s="11">
        <f>MAX([1]Period_3!T3:T33)</f>
        <v>584</v>
      </c>
      <c r="H5" s="11">
        <f>MAX([1]Period_3!V3:V33)</f>
        <v>13575</v>
      </c>
      <c r="I5" s="1">
        <f>IF(ISBLANK([1]Period_3!O3)=TRUE,"",[1]Period_3!O3)</f>
        <v>1</v>
      </c>
      <c r="J5" s="12">
        <v>1</v>
      </c>
      <c r="K5" s="57">
        <f>IF([1]Period_3!Q3="", NA(), [1]Period_3!Q3)</f>
        <v>18367</v>
      </c>
      <c r="L5" s="33">
        <f>IF([1]Period_3!R3="", NA(), [1]Period_3!R3)</f>
        <v>4625.3919699999997</v>
      </c>
      <c r="M5" s="33">
        <f>IF([1]Period_3!S3="", NA(), [1]Period_3!S3)</f>
        <v>8070</v>
      </c>
      <c r="N5" s="33">
        <f>IF([1]Period_3!T3="", NA(), [1]Period_3!T3)</f>
        <v>584</v>
      </c>
      <c r="O5" s="15">
        <f>IF([1]Period_3!V3="", NA(), [1]Period_3!V3)</f>
        <v>13575</v>
      </c>
      <c r="AC5"/>
      <c r="AD5" s="16"/>
      <c r="AE5" s="17"/>
    </row>
    <row r="6" spans="2:31" ht="15" x14ac:dyDescent="0.25">
      <c r="B6" s="18"/>
      <c r="C6" s="10" t="s">
        <v>7</v>
      </c>
      <c r="D6" s="11">
        <f>-MIN([1]Period_3!Q3:Q33)</f>
        <v>35148</v>
      </c>
      <c r="E6" s="11">
        <f>-MIN([1]Period_3!R3:R33)</f>
        <v>3973.4682699999998</v>
      </c>
      <c r="F6" s="11">
        <f>-MIN([1]Period_3!S3:S33)</f>
        <v>5440</v>
      </c>
      <c r="G6" s="11">
        <f>-MIN([1]Period_3!T3:T33)</f>
        <v>11001</v>
      </c>
      <c r="H6" s="11">
        <f>-MIN([1]Period_3!V3:V33)</f>
        <v>5206</v>
      </c>
      <c r="I6" s="1">
        <f>IF(ISBLANK([1]Period_3!O4)=TRUE,"",[1]Period_3!O4)</f>
        <v>2</v>
      </c>
      <c r="J6" s="19">
        <v>1</v>
      </c>
      <c r="K6" s="13">
        <f>IF([1]Period_3!Q4="", NA(), [1]Period_3!Q4)</f>
        <v>12206</v>
      </c>
      <c r="L6" s="14">
        <f>IF([1]Period_3!R4="", NA(), [1]Period_3!R4)</f>
        <v>2084.0291999999999</v>
      </c>
      <c r="M6" s="14">
        <f>IF([1]Period_3!S4="", NA(), [1]Period_3!S4)</f>
        <v>5521</v>
      </c>
      <c r="N6" s="14">
        <f>IF([1]Period_3!T4="", NA(), [1]Period_3!T4)</f>
        <v>169</v>
      </c>
      <c r="O6" s="20">
        <f>IF([1]Period_3!V4="", NA(), [1]Period_3!V4)</f>
        <v>5902</v>
      </c>
      <c r="AC6"/>
      <c r="AD6" s="16"/>
    </row>
    <row r="7" spans="2:31" ht="15" x14ac:dyDescent="0.25">
      <c r="I7" s="1">
        <f>IF(ISBLANK([1]Period_3!O5)=TRUE,"",[1]Period_3!O5)</f>
        <v>3</v>
      </c>
      <c r="J7" s="19">
        <v>1</v>
      </c>
      <c r="K7" s="13">
        <f>IF([1]Period_3!Q5="", NA(), [1]Period_3!Q5)</f>
        <v>10250</v>
      </c>
      <c r="L7" s="14">
        <f>IF([1]Period_3!R5="", NA(), [1]Period_3!R5)</f>
        <v>1711.70749</v>
      </c>
      <c r="M7" s="14">
        <f>IF([1]Period_3!S5="", NA(), [1]Period_3!S5)</f>
        <v>3624</v>
      </c>
      <c r="N7" s="14">
        <f>IF([1]Period_3!T5="", NA(), [1]Period_3!T5)</f>
        <v>106</v>
      </c>
      <c r="O7" s="20">
        <f>IF([1]Period_3!V5="", NA(), [1]Period_3!V5)</f>
        <v>5037</v>
      </c>
      <c r="W7" s="21"/>
      <c r="AC7"/>
      <c r="AD7" s="16"/>
    </row>
    <row r="8" spans="2:31" ht="15" x14ac:dyDescent="0.25">
      <c r="I8" s="1">
        <f>IF(ISBLANK([1]Period_3!O6)=TRUE,"",[1]Period_3!O6)</f>
        <v>4</v>
      </c>
      <c r="J8" s="19">
        <v>1</v>
      </c>
      <c r="K8" s="13">
        <f>IF([1]Period_3!Q6="", NA(), [1]Period_3!Q6)</f>
        <v>9323</v>
      </c>
      <c r="L8" s="14">
        <f>IF([1]Period_3!R6="", NA(), [1]Period_3!R6)</f>
        <v>712.92660999999998</v>
      </c>
      <c r="M8" s="14">
        <f>IF([1]Period_3!S6="", NA(), [1]Period_3!S6)</f>
        <v>3283</v>
      </c>
      <c r="N8" s="14">
        <f>IF([1]Period_3!T6="", NA(), [1]Period_3!T6)</f>
        <v>96</v>
      </c>
      <c r="O8" s="20">
        <f>IF([1]Period_3!V6="", NA(), [1]Period_3!V6)</f>
        <v>3775</v>
      </c>
      <c r="W8" s="21"/>
      <c r="AC8"/>
      <c r="AD8" s="16"/>
    </row>
    <row r="9" spans="2:31" ht="15" x14ac:dyDescent="0.25">
      <c r="I9" s="1">
        <f>IF(ISBLANK([1]Period_3!O7)=TRUE,"",[1]Period_3!O7)</f>
        <v>5</v>
      </c>
      <c r="J9" s="19">
        <v>1</v>
      </c>
      <c r="K9" s="13">
        <f>IF([1]Period_3!Q7="", NA(), [1]Period_3!Q7)</f>
        <v>7775</v>
      </c>
      <c r="L9" s="14">
        <f>IF([1]Period_3!R7="", NA(), [1]Period_3!R7)</f>
        <v>652.1078</v>
      </c>
      <c r="M9" s="14">
        <f>IF([1]Period_3!S7="", NA(), [1]Period_3!S7)</f>
        <v>2972</v>
      </c>
      <c r="N9" s="14">
        <f>IF([1]Period_3!T7="", NA(), [1]Period_3!T7)</f>
        <v>80</v>
      </c>
      <c r="O9" s="20">
        <f>IF([1]Period_3!V7="", NA(), [1]Period_3!V7)</f>
        <v>3515</v>
      </c>
      <c r="W9" s="21"/>
      <c r="AC9"/>
      <c r="AD9" s="16"/>
    </row>
    <row r="10" spans="2:31" ht="15" x14ac:dyDescent="0.25">
      <c r="I10" s="1">
        <f>IF(ISBLANK([1]Period_3!O8)=TRUE,"",[1]Period_3!O8)</f>
        <v>6</v>
      </c>
      <c r="J10" s="19">
        <v>1</v>
      </c>
      <c r="K10" s="13">
        <f>IF([1]Period_3!Q8="", NA(), [1]Period_3!Q8)</f>
        <v>7554</v>
      </c>
      <c r="L10" s="14">
        <f>IF([1]Period_3!R8="", NA(), [1]Period_3!R8)</f>
        <v>558.70168000000001</v>
      </c>
      <c r="M10" s="14">
        <f>IF([1]Period_3!S8="", NA(), [1]Period_3!S8)</f>
        <v>2676</v>
      </c>
      <c r="N10" s="14">
        <f>IF([1]Period_3!T8="", NA(), [1]Period_3!T8)</f>
        <v>76</v>
      </c>
      <c r="O10" s="20">
        <f>IF([1]Period_3!V8="", NA(), [1]Period_3!V8)</f>
        <v>3130</v>
      </c>
      <c r="W10" s="21"/>
      <c r="AC10"/>
      <c r="AD10" s="16"/>
    </row>
    <row r="11" spans="2:31" ht="15" x14ac:dyDescent="0.25">
      <c r="C11" s="75" t="str">
        <f>"Table 2 - Summary statistics of daily MOS quantities 
(1 "&amp;[1]DataSheet!E3&amp;" to "&amp;[1]Inputs!Q7&amp;" "&amp;[1]DataSheet!E3&amp;" "&amp;[1]Inputs!N7&amp;")"</f>
        <v>Table 2 - Summary statistics of daily MOS quantities 
(1 November to 30 November 2016)</v>
      </c>
      <c r="D11" s="75"/>
      <c r="E11" s="75"/>
      <c r="F11" s="75"/>
      <c r="G11" s="75"/>
      <c r="H11" s="75"/>
      <c r="I11" s="1">
        <f>IF(ISBLANK([1]Period_3!O9)=TRUE,"",[1]Period_3!O9)</f>
        <v>7</v>
      </c>
      <c r="J11" s="19">
        <v>1</v>
      </c>
      <c r="K11" s="13">
        <f>IF([1]Period_3!Q9="", NA(), [1]Period_3!Q9)</f>
        <v>6149</v>
      </c>
      <c r="L11" s="14">
        <f>IF([1]Period_3!R9="", NA(), [1]Period_3!R9)</f>
        <v>416.11131999999998</v>
      </c>
      <c r="M11" s="14">
        <f>IF([1]Period_3!S9="", NA(), [1]Period_3!S9)</f>
        <v>2296</v>
      </c>
      <c r="N11" s="14">
        <f>IF([1]Period_3!T9="", NA(), [1]Period_3!T9)</f>
        <v>70</v>
      </c>
      <c r="O11" s="20">
        <f>IF([1]Period_3!V9="", NA(), [1]Period_3!V9)</f>
        <v>2843</v>
      </c>
      <c r="W11" s="21"/>
      <c r="AC11"/>
      <c r="AD11" s="16"/>
    </row>
    <row r="12" spans="2:31" ht="15" x14ac:dyDescent="0.25">
      <c r="C12" s="75"/>
      <c r="D12" s="75"/>
      <c r="E12" s="75"/>
      <c r="F12" s="75"/>
      <c r="G12" s="75"/>
      <c r="H12" s="75"/>
      <c r="I12" s="1">
        <f>IF(ISBLANK([1]Period_3!O10)=TRUE,"",[1]Period_3!O10)</f>
        <v>8</v>
      </c>
      <c r="J12" s="19">
        <v>1</v>
      </c>
      <c r="K12" s="13">
        <f>IF([1]Period_3!Q10="", NA(), [1]Period_3!Q10)</f>
        <v>5085</v>
      </c>
      <c r="L12" s="14">
        <f>IF([1]Period_3!R10="", NA(), [1]Period_3!R10)</f>
        <v>267.98876000000001</v>
      </c>
      <c r="M12" s="14">
        <f>IF([1]Period_3!S10="", NA(), [1]Period_3!S10)</f>
        <v>2102</v>
      </c>
      <c r="N12" s="14">
        <f>IF([1]Period_3!T10="", NA(), [1]Period_3!T10)</f>
        <v>63</v>
      </c>
      <c r="O12" s="20">
        <f>IF([1]Period_3!V10="", NA(), [1]Period_3!V10)</f>
        <v>2580</v>
      </c>
      <c r="W12" s="21"/>
      <c r="AC12"/>
      <c r="AD12" s="16"/>
    </row>
    <row r="13" spans="2:31" ht="15" x14ac:dyDescent="0.25">
      <c r="C13" s="22"/>
      <c r="D13" s="76" t="s">
        <v>8</v>
      </c>
      <c r="E13" s="77"/>
      <c r="F13" s="77"/>
      <c r="G13" s="77"/>
      <c r="H13" s="77"/>
      <c r="I13" s="1">
        <f>IF(ISBLANK([1]Period_3!O11)=TRUE,"",[1]Period_3!O11)</f>
        <v>9</v>
      </c>
      <c r="J13" s="19">
        <v>1</v>
      </c>
      <c r="K13" s="13">
        <f>IF([1]Period_3!Q11="", NA(), [1]Period_3!Q11)</f>
        <v>4310</v>
      </c>
      <c r="L13" s="14">
        <f>IF([1]Period_3!R11="", NA(), [1]Period_3!R11)</f>
        <v>170.68781000000001</v>
      </c>
      <c r="M13" s="14">
        <f>IF([1]Period_3!S11="", NA(), [1]Period_3!S11)</f>
        <v>1984</v>
      </c>
      <c r="N13" s="14">
        <f>IF([1]Period_3!T11="", NA(), [1]Period_3!T11)</f>
        <v>56</v>
      </c>
      <c r="O13" s="20">
        <f>IF([1]Period_3!V11="", NA(), [1]Period_3!V11)</f>
        <v>2403</v>
      </c>
      <c r="W13" s="21"/>
      <c r="AC13"/>
      <c r="AD13" s="16"/>
    </row>
    <row r="14" spans="2:31" ht="12.75" customHeight="1" x14ac:dyDescent="0.25">
      <c r="C14" s="23"/>
      <c r="D14" s="24" t="s">
        <v>0</v>
      </c>
      <c r="E14" s="25" t="s">
        <v>1</v>
      </c>
      <c r="F14" s="25" t="s">
        <v>2</v>
      </c>
      <c r="G14" s="25" t="s">
        <v>3</v>
      </c>
      <c r="H14" s="26" t="s">
        <v>4</v>
      </c>
      <c r="I14" s="1">
        <f>IF(ISBLANK([1]Period_3!O12)=TRUE,"",[1]Period_3!O12)</f>
        <v>10</v>
      </c>
      <c r="J14" s="19">
        <v>1</v>
      </c>
      <c r="K14" s="13">
        <f>IF([1]Period_3!Q12="", NA(), [1]Period_3!Q12)</f>
        <v>3351</v>
      </c>
      <c r="L14" s="14">
        <f>IF([1]Period_3!R12="", NA(), [1]Period_3!R12)</f>
        <v>95.622460000000004</v>
      </c>
      <c r="M14" s="14">
        <f>IF([1]Period_3!S12="", NA(), [1]Period_3!S12)</f>
        <v>1773</v>
      </c>
      <c r="N14" s="14">
        <f>IF([1]Period_3!T12="", NA(), [1]Period_3!T12)</f>
        <v>51</v>
      </c>
      <c r="O14" s="20">
        <f>IF([1]Period_3!V12="", NA(), [1]Period_3!V12)</f>
        <v>2160</v>
      </c>
      <c r="W14" s="21"/>
      <c r="AC14"/>
      <c r="AD14" s="16"/>
    </row>
    <row r="15" spans="2:31" ht="12.75" customHeight="1" x14ac:dyDescent="0.25">
      <c r="C15" s="56" t="s">
        <v>9</v>
      </c>
      <c r="D15" s="57">
        <f>MAX([1]Period_3!Q3:Q33)</f>
        <v>18367</v>
      </c>
      <c r="E15" s="33">
        <f>MAX([1]Period_3!R3:R33)</f>
        <v>4625.3919699999997</v>
      </c>
      <c r="F15" s="33">
        <f>MAX([1]Period_3!S3:S33)</f>
        <v>8070</v>
      </c>
      <c r="G15" s="33">
        <f>MAX([1]Period_3!T3:T33)</f>
        <v>584</v>
      </c>
      <c r="H15" s="15">
        <f>MAX([1]Period_3!V3:V33)</f>
        <v>13575</v>
      </c>
      <c r="I15" s="1">
        <f>IF(ISBLANK([1]Period_3!O13)=TRUE,"",[1]Period_3!O13)</f>
        <v>11</v>
      </c>
      <c r="J15" s="19">
        <v>1</v>
      </c>
      <c r="K15" s="13">
        <f>IF([1]Period_3!Q13="", NA(), [1]Period_3!Q13)</f>
        <v>2892</v>
      </c>
      <c r="L15" s="14">
        <f>IF([1]Period_3!R13="", NA(), [1]Period_3!R13)</f>
        <v>-62.140749999999997</v>
      </c>
      <c r="M15" s="14">
        <f>IF([1]Period_3!S13="", NA(), [1]Period_3!S13)</f>
        <v>1462</v>
      </c>
      <c r="N15" s="14">
        <f>IF([1]Period_3!T13="", NA(), [1]Period_3!T13)</f>
        <v>43</v>
      </c>
      <c r="O15" s="20">
        <f>IF([1]Period_3!V13="", NA(), [1]Period_3!V13)</f>
        <v>1787</v>
      </c>
      <c r="W15" s="28"/>
      <c r="AC15"/>
      <c r="AD15" s="16"/>
    </row>
    <row r="16" spans="2:31" ht="15" x14ac:dyDescent="0.25">
      <c r="C16" s="58">
        <v>0.95</v>
      </c>
      <c r="D16" s="13">
        <f>PERCENTILE([1]Period_3!Q3:Q33, 0.95)</f>
        <v>11325.799999999994</v>
      </c>
      <c r="E16" s="14">
        <f>PERCENTILE([1]Period_3!R3:R33, 0.95)</f>
        <v>1916.484430499999</v>
      </c>
      <c r="F16" s="14">
        <f>PERCENTILE([1]Period_3!S3:S33, 0.95)</f>
        <v>4667.3499999999949</v>
      </c>
      <c r="G16" s="14">
        <f>PERCENTILE([1]Period_3!T3:T33, 0.95)</f>
        <v>140.64999999999981</v>
      </c>
      <c r="H16" s="20">
        <f>PERCENTILE([1]Period_3!V3:V33, 0.95)</f>
        <v>5512.7499999999973</v>
      </c>
      <c r="I16" s="1">
        <f>IF(ISBLANK([1]Period_3!O14)=TRUE,"",[1]Period_3!O14)</f>
        <v>12</v>
      </c>
      <c r="J16" s="19">
        <v>1</v>
      </c>
      <c r="K16" s="13">
        <f>IF([1]Period_3!Q14="", NA(), [1]Period_3!Q14)</f>
        <v>2515</v>
      </c>
      <c r="L16" s="14">
        <f>IF([1]Period_3!R14="", NA(), [1]Period_3!R14)</f>
        <v>-458.46161999999998</v>
      </c>
      <c r="M16" s="14">
        <f>IF([1]Period_3!S14="", NA(), [1]Period_3!S14)</f>
        <v>1383</v>
      </c>
      <c r="N16" s="14">
        <f>IF([1]Period_3!T14="", NA(), [1]Period_3!T14)</f>
        <v>40</v>
      </c>
      <c r="O16" s="20">
        <f>IF([1]Period_3!V14="", NA(), [1]Period_3!V14)</f>
        <v>1233</v>
      </c>
      <c r="W16" s="28"/>
      <c r="AC16"/>
      <c r="AD16" s="16"/>
    </row>
    <row r="17" spans="2:30" ht="15" x14ac:dyDescent="0.25">
      <c r="C17" s="59">
        <v>0.75</v>
      </c>
      <c r="D17" s="13">
        <f>PERCENTILE([1]Period_3!Q3:Q33, 0.75)</f>
        <v>4891.25</v>
      </c>
      <c r="E17" s="14">
        <f>PERCENTILE([1]Period_3!R3:R33, 0.75)</f>
        <v>243.6635225</v>
      </c>
      <c r="F17" s="14">
        <f>PERCENTILE([1]Period_3!S3:S33, 0.75)</f>
        <v>2072.5</v>
      </c>
      <c r="G17" s="14">
        <f>PERCENTILE([1]Period_3!T3:T33, 0.75)</f>
        <v>61.25</v>
      </c>
      <c r="H17" s="20">
        <f>PERCENTILE([1]Period_3!V3:V33, 0.75)</f>
        <v>2535.75</v>
      </c>
      <c r="I17" s="1">
        <f>IF(ISBLANK([1]Period_3!O15)=TRUE,"",[1]Period_3!O15)</f>
        <v>13</v>
      </c>
      <c r="J17" s="19">
        <v>1</v>
      </c>
      <c r="K17" s="13">
        <f>IF([1]Period_3!Q15="", NA(), [1]Period_3!Q15)</f>
        <v>1940</v>
      </c>
      <c r="L17" s="14">
        <f>IF([1]Period_3!R15="", NA(), [1]Period_3!R15)</f>
        <v>-606.26315</v>
      </c>
      <c r="M17" s="14">
        <f>IF([1]Period_3!S15="", NA(), [1]Period_3!S15)</f>
        <v>1078</v>
      </c>
      <c r="N17" s="14">
        <f>IF([1]Period_3!T15="", NA(), [1]Period_3!T15)</f>
        <v>36</v>
      </c>
      <c r="O17" s="20">
        <f>IF([1]Period_3!V15="", NA(), [1]Period_3!V15)</f>
        <v>1066</v>
      </c>
      <c r="W17" s="21"/>
      <c r="AC17"/>
      <c r="AD17" s="16"/>
    </row>
    <row r="18" spans="2:30" ht="15" x14ac:dyDescent="0.25">
      <c r="C18" s="59">
        <v>0.5</v>
      </c>
      <c r="D18" s="13">
        <f>PERCENTILE([1]Period_3!Q3:Q33, 0.5)</f>
        <v>510</v>
      </c>
      <c r="E18" s="14">
        <f>PERCENTILE([1]Period_3!R3:R33, 0.5)</f>
        <v>-846.24347999999998</v>
      </c>
      <c r="F18" s="14">
        <f>PERCENTILE([1]Period_3!S3:S33, 0.5)</f>
        <v>447</v>
      </c>
      <c r="G18" s="14">
        <f>PERCENTILE([1]Period_3!T3:T33, 0.5)</f>
        <v>18</v>
      </c>
      <c r="H18" s="20">
        <f>PERCENTILE([1]Period_3!V3:V33, 0.5)</f>
        <v>457.5</v>
      </c>
      <c r="I18" s="1">
        <f>IF(ISBLANK([1]Period_3!O16)=TRUE,"",[1]Period_3!O16)</f>
        <v>14</v>
      </c>
      <c r="J18" s="19">
        <v>1</v>
      </c>
      <c r="K18" s="13">
        <f>IF([1]Period_3!Q16="", NA(), [1]Period_3!Q16)</f>
        <v>1319</v>
      </c>
      <c r="L18" s="14">
        <f>IF([1]Period_3!R16="", NA(), [1]Period_3!R16)</f>
        <v>-680.50094000000001</v>
      </c>
      <c r="M18" s="14">
        <f>IF([1]Period_3!S16="", NA(), [1]Period_3!S16)</f>
        <v>786</v>
      </c>
      <c r="N18" s="14">
        <f>IF([1]Period_3!T16="", NA(), [1]Period_3!T16)</f>
        <v>31</v>
      </c>
      <c r="O18" s="20">
        <f>IF([1]Period_3!V16="", NA(), [1]Period_3!V16)</f>
        <v>671</v>
      </c>
      <c r="W18" s="21"/>
      <c r="AC18"/>
      <c r="AD18" s="16"/>
    </row>
    <row r="19" spans="2:30" ht="15" x14ac:dyDescent="0.25">
      <c r="C19" s="59">
        <v>0.25</v>
      </c>
      <c r="D19" s="13">
        <f>PERCENTILE([1]Period_3!Q3:Q33, 0.25)</f>
        <v>-4611.5</v>
      </c>
      <c r="E19" s="14">
        <f>PERCENTILE([1]Period_3!R3:R33, 0.25)</f>
        <v>-1691.0378475</v>
      </c>
      <c r="F19" s="14">
        <f>PERCENTILE([1]Period_3!S3:S33, 0.25)</f>
        <v>-992.25</v>
      </c>
      <c r="G19" s="14">
        <f>PERCENTILE([1]Period_3!T3:T33, 0.25)</f>
        <v>-542.25</v>
      </c>
      <c r="H19" s="20">
        <f>PERCENTILE([1]Period_3!V3:V33, 0.25)</f>
        <v>-1305.25</v>
      </c>
      <c r="I19" s="1">
        <f>IF(ISBLANK([1]Period_3!O17)=TRUE,"",[1]Period_3!O17)</f>
        <v>15</v>
      </c>
      <c r="J19" s="19">
        <v>1</v>
      </c>
      <c r="K19" s="13">
        <f>IF([1]Period_3!Q17="", NA(), [1]Period_3!Q17)</f>
        <v>838</v>
      </c>
      <c r="L19" s="14">
        <f>IF([1]Period_3!R17="", NA(), [1]Period_3!R17)</f>
        <v>-771.63842999999997</v>
      </c>
      <c r="M19" s="14">
        <f>IF([1]Period_3!S17="", NA(), [1]Period_3!S17)</f>
        <v>486</v>
      </c>
      <c r="N19" s="14">
        <f>IF([1]Period_3!T17="", NA(), [1]Period_3!T17)</f>
        <v>22</v>
      </c>
      <c r="O19" s="20">
        <f>IF([1]Period_3!V17="", NA(), [1]Period_3!V17)</f>
        <v>556</v>
      </c>
      <c r="P19" s="22"/>
      <c r="W19" s="21"/>
      <c r="AC19"/>
      <c r="AD19" s="16"/>
    </row>
    <row r="20" spans="2:30" ht="15" x14ac:dyDescent="0.25">
      <c r="C20" s="58">
        <v>0.05</v>
      </c>
      <c r="D20" s="13">
        <f>PERCENTILE([1]Period_3!Q3:Q33, 0.05)</f>
        <v>-12400.3</v>
      </c>
      <c r="E20" s="14">
        <f>PERCENTILE([1]Period_3!R3:R33, 0.05)</f>
        <v>-2771.7923784999998</v>
      </c>
      <c r="F20" s="14">
        <f>PERCENTILE([1]Period_3!S3:S33, 0.05)</f>
        <v>-2748.6</v>
      </c>
      <c r="G20" s="14">
        <f>PERCENTILE([1]Period_3!T3:T33, 0.05)</f>
        <v>-4521.05</v>
      </c>
      <c r="H20" s="20">
        <f>PERCENTILE([1]Period_3!V3:V33, 0.05)</f>
        <v>-3169.15</v>
      </c>
      <c r="I20" s="1">
        <f>IF(ISBLANK([1]Period_3!O18)=TRUE,"",[1]Period_3!O18)</f>
        <v>16</v>
      </c>
      <c r="J20" s="19">
        <v>1</v>
      </c>
      <c r="K20" s="13">
        <f>IF([1]Period_3!Q18="", NA(), [1]Period_3!Q18)</f>
        <v>182</v>
      </c>
      <c r="L20" s="14">
        <f>IF([1]Period_3!R18="", NA(), [1]Period_3!R18)</f>
        <v>-920.84852999999998</v>
      </c>
      <c r="M20" s="14">
        <f>IF([1]Period_3!S18="", NA(), [1]Period_3!S18)</f>
        <v>408</v>
      </c>
      <c r="N20" s="14">
        <f>IF([1]Period_3!T18="", NA(), [1]Period_3!T18)</f>
        <v>14</v>
      </c>
      <c r="O20" s="20">
        <f>IF([1]Period_3!V18="", NA(), [1]Period_3!V18)</f>
        <v>359</v>
      </c>
      <c r="P20" s="22"/>
      <c r="W20" s="21"/>
      <c r="AC20"/>
      <c r="AD20" s="16"/>
    </row>
    <row r="21" spans="2:30" ht="15" x14ac:dyDescent="0.25">
      <c r="C21" s="60" t="s">
        <v>10</v>
      </c>
      <c r="D21" s="50">
        <f>MIN([1]Period_3!Q3:Q33)</f>
        <v>-35148</v>
      </c>
      <c r="E21" s="35">
        <f>MIN([1]Period_3!R3:R33)</f>
        <v>-3973.4682699999998</v>
      </c>
      <c r="F21" s="35">
        <f>MIN([1]Period_3!S3:S33)</f>
        <v>-5440</v>
      </c>
      <c r="G21" s="35">
        <f>MIN([1]Period_3!T3:T33)</f>
        <v>-11001</v>
      </c>
      <c r="H21" s="36">
        <f>MIN([1]Period_3!V3:V33)</f>
        <v>-5206</v>
      </c>
      <c r="I21" s="1">
        <f>IF(ISBLANK([1]Period_3!O19)=TRUE,"",[1]Period_3!O19)</f>
        <v>17</v>
      </c>
      <c r="J21" s="19">
        <v>1</v>
      </c>
      <c r="K21" s="13">
        <f>IF([1]Period_3!Q19="", NA(), [1]Period_3!Q19)</f>
        <v>-144</v>
      </c>
      <c r="L21" s="14">
        <f>IF([1]Period_3!R19="", NA(), [1]Period_3!R19)</f>
        <v>-1044.1599100000001</v>
      </c>
      <c r="M21" s="14">
        <f>IF([1]Period_3!S19="", NA(), [1]Period_3!S19)</f>
        <v>197</v>
      </c>
      <c r="N21" s="14">
        <f>IF([1]Period_3!T19="", NA(), [1]Period_3!T19)</f>
        <v>4</v>
      </c>
      <c r="O21" s="20">
        <f>IF([1]Period_3!V19="", NA(), [1]Period_3!V19)</f>
        <v>-69</v>
      </c>
      <c r="P21" s="22"/>
      <c r="W21" s="21"/>
      <c r="AC21"/>
      <c r="AD21" s="16"/>
    </row>
    <row r="22" spans="2:30" ht="15" x14ac:dyDescent="0.25">
      <c r="C22" s="61" t="s">
        <v>11</v>
      </c>
      <c r="D22" s="57">
        <f>AVERAGE([1]Period_3!Q3:Q33)</f>
        <v>-399.16666666666669</v>
      </c>
      <c r="E22" s="33">
        <f>AVERAGE([1]Period_3!R3:R33)</f>
        <v>-661.13380266666672</v>
      </c>
      <c r="F22" s="33">
        <f>AVERAGE([1]Period_3!S3:S33)</f>
        <v>638.9666666666667</v>
      </c>
      <c r="G22" s="33">
        <f>AVERAGE([1]Period_3!T3:T33)</f>
        <v>-949.6</v>
      </c>
      <c r="H22" s="15">
        <f>AVERAGE([1]Period_3!V3:V33)</f>
        <v>862.1</v>
      </c>
      <c r="I22" s="1">
        <f>IF(ISBLANK([1]Period_3!O20)=TRUE,"",[1]Period_3!O20)</f>
        <v>18</v>
      </c>
      <c r="J22" s="19">
        <v>1</v>
      </c>
      <c r="K22" s="13">
        <f>IF([1]Period_3!Q20="", NA(), [1]Period_3!Q20)</f>
        <v>-820</v>
      </c>
      <c r="L22" s="14">
        <f>IF([1]Period_3!R20="", NA(), [1]Period_3!R20)</f>
        <v>-1154.7443699999999</v>
      </c>
      <c r="M22" s="14">
        <f>IF([1]Period_3!S20="", NA(), [1]Period_3!S20)</f>
        <v>42</v>
      </c>
      <c r="N22" s="14">
        <f>IF([1]Period_3!T20="", NA(), [1]Period_3!T20)</f>
        <v>0</v>
      </c>
      <c r="O22" s="20">
        <f>IF([1]Period_3!V20="", NA(), [1]Period_3!V20)</f>
        <v>-230</v>
      </c>
      <c r="P22" s="22"/>
      <c r="W22" s="21"/>
      <c r="AC22"/>
      <c r="AD22" s="16"/>
    </row>
    <row r="23" spans="2:30" ht="15" x14ac:dyDescent="0.25">
      <c r="C23" s="61" t="s">
        <v>12</v>
      </c>
      <c r="D23" s="50">
        <f>STDEV([1]Period_3!Q3:Q33)</f>
        <v>9707.5570281107794</v>
      </c>
      <c r="E23" s="35">
        <f>STDEV([1]Period_3!R3:R33)</f>
        <v>1684.7335887829418</v>
      </c>
      <c r="F23" s="35">
        <f>STDEV([1]Period_3!S3:S33)</f>
        <v>2662.1854061619392</v>
      </c>
      <c r="G23" s="35">
        <f>STDEV([1]Period_3!T3:T33)</f>
        <v>2331.9455633322204</v>
      </c>
      <c r="H23" s="36">
        <f>STDEV([1]Period_3!V3:V33)</f>
        <v>3526.9173738647414</v>
      </c>
      <c r="I23" s="1">
        <f>IF(ISBLANK([1]Period_3!O21)=TRUE,"",[1]Period_3!O21)</f>
        <v>19</v>
      </c>
      <c r="J23" s="19">
        <v>1</v>
      </c>
      <c r="K23" s="13">
        <f>IF([1]Period_3!Q21="", NA(), [1]Period_3!Q21)</f>
        <v>-1486</v>
      </c>
      <c r="L23" s="14">
        <f>IF([1]Period_3!R21="", NA(), [1]Period_3!R21)</f>
        <v>-1327.8823299999999</v>
      </c>
      <c r="M23" s="14">
        <f>IF([1]Period_3!S21="", NA(), [1]Period_3!S21)</f>
        <v>-222</v>
      </c>
      <c r="N23" s="14">
        <f>IF([1]Period_3!T21="", NA(), [1]Period_3!T21)</f>
        <v>-3</v>
      </c>
      <c r="O23" s="20">
        <f>IF([1]Period_3!V21="", NA(), [1]Period_3!V21)</f>
        <v>-390</v>
      </c>
      <c r="P23" s="22"/>
      <c r="Q23" s="37"/>
      <c r="R23" s="22"/>
      <c r="S23" s="22"/>
      <c r="T23" s="22"/>
      <c r="U23" s="22"/>
      <c r="W23" s="21"/>
      <c r="X23" s="38"/>
      <c r="Y23" s="38"/>
      <c r="Z23" s="38"/>
      <c r="AA23" s="39"/>
      <c r="AC23"/>
      <c r="AD23" s="16"/>
    </row>
    <row r="24" spans="2:30" ht="12.75" customHeight="1" x14ac:dyDescent="0.25">
      <c r="C24" s="62" t="s">
        <v>13</v>
      </c>
      <c r="D24" s="63">
        <v>0.53333333333333333</v>
      </c>
      <c r="E24" s="64">
        <v>0.33333333333333331</v>
      </c>
      <c r="F24" s="64">
        <v>0.6</v>
      </c>
      <c r="G24" s="64">
        <v>0.6</v>
      </c>
      <c r="H24" s="65">
        <v>0.53333333333333333</v>
      </c>
      <c r="I24" s="1">
        <f>IF(ISBLANK([1]Period_3!O22)=TRUE,"",[1]Period_3!O22)</f>
        <v>20</v>
      </c>
      <c r="J24" s="19">
        <v>1</v>
      </c>
      <c r="K24" s="13">
        <f>IF([1]Period_3!Q22="", NA(), [1]Period_3!Q22)</f>
        <v>-2475</v>
      </c>
      <c r="L24" s="14">
        <f>IF([1]Period_3!R22="", NA(), [1]Period_3!R22)</f>
        <v>-1420.4506799999999</v>
      </c>
      <c r="M24" s="14">
        <f>IF([1]Period_3!S22="", NA(), [1]Period_3!S22)</f>
        <v>-466</v>
      </c>
      <c r="N24" s="14">
        <f>IF([1]Period_3!T22="", NA(), [1]Period_3!T22)</f>
        <v>-4</v>
      </c>
      <c r="O24" s="20">
        <f>IF([1]Period_3!V22="", NA(), [1]Period_3!V22)</f>
        <v>-566</v>
      </c>
      <c r="P24" s="22"/>
      <c r="Q24" s="75" t="str">
        <f>"Figure 2 - Distribution of daily MOS quantities (1 "&amp;[1]DataSheet!E3&amp;" to "&amp;[1]Inputs!Q7&amp;" "&amp;[1]DataSheet!E3&amp;" "&amp;[1]Inputs!N7&amp;")"</f>
        <v>Figure 2 - Distribution of daily MOS quantities (1 November to 30 November 2016)</v>
      </c>
      <c r="R24" s="75"/>
      <c r="S24" s="75"/>
      <c r="T24" s="75"/>
      <c r="U24" s="75"/>
      <c r="V24" s="75"/>
      <c r="W24" s="75"/>
      <c r="X24" s="38"/>
      <c r="Y24" s="38"/>
      <c r="Z24" s="38"/>
      <c r="AA24" s="39"/>
      <c r="AC24"/>
      <c r="AD24" s="16"/>
    </row>
    <row r="25" spans="2:30" ht="15" customHeight="1" x14ac:dyDescent="0.25">
      <c r="C25" s="66" t="s">
        <v>14</v>
      </c>
      <c r="D25" s="67">
        <f>1-D24</f>
        <v>0.46666666666666667</v>
      </c>
      <c r="E25" s="68">
        <f t="shared" ref="E25:H25" si="0">1-E24</f>
        <v>0.66666666666666674</v>
      </c>
      <c r="F25" s="68">
        <f t="shared" si="0"/>
        <v>0.4</v>
      </c>
      <c r="G25" s="68">
        <f t="shared" si="0"/>
        <v>0.4</v>
      </c>
      <c r="H25" s="69">
        <f t="shared" si="0"/>
        <v>0.46666666666666667</v>
      </c>
      <c r="I25" s="1">
        <f>IF(ISBLANK([1]Period_3!O23)=TRUE,"",[1]Period_3!O23)</f>
        <v>21</v>
      </c>
      <c r="J25" s="19">
        <v>1</v>
      </c>
      <c r="K25" s="13">
        <f>IF([1]Period_3!Q23="", NA(), [1]Period_3!Q23)</f>
        <v>-3009</v>
      </c>
      <c r="L25" s="14">
        <f>IF([1]Period_3!R23="", NA(), [1]Period_3!R23)</f>
        <v>-1523.5736199999999</v>
      </c>
      <c r="M25" s="14">
        <f>IF([1]Period_3!S23="", NA(), [1]Period_3!S23)</f>
        <v>-672</v>
      </c>
      <c r="N25" s="14">
        <f>IF([1]Period_3!T23="", NA(), [1]Period_3!T23)</f>
        <v>-108</v>
      </c>
      <c r="O25" s="20">
        <f>IF([1]Period_3!V23="", NA(), [1]Period_3!V23)</f>
        <v>-916</v>
      </c>
      <c r="P25" s="22"/>
      <c r="Q25" s="75"/>
      <c r="R25" s="75"/>
      <c r="S25" s="75"/>
      <c r="T25" s="75"/>
      <c r="U25" s="75"/>
      <c r="V25" s="75"/>
      <c r="W25" s="75"/>
      <c r="X25" s="38"/>
      <c r="Y25" s="38"/>
      <c r="Z25" s="38"/>
      <c r="AA25" s="39"/>
      <c r="AC25"/>
      <c r="AD25" s="16"/>
    </row>
    <row r="26" spans="2:30" ht="15" x14ac:dyDescent="0.25">
      <c r="I26" s="1">
        <f>IF(ISBLANK([1]Period_3!O24)=TRUE,"",[1]Period_3!O24)</f>
        <v>22</v>
      </c>
      <c r="J26" s="19">
        <v>1</v>
      </c>
      <c r="K26" s="13">
        <f>IF([1]Period_3!Q24="", NA(), [1]Period_3!Q24)</f>
        <v>-3854</v>
      </c>
      <c r="L26" s="14">
        <f>IF([1]Period_3!R24="", NA(), [1]Period_3!R24)</f>
        <v>-1573.0087799999999</v>
      </c>
      <c r="M26" s="14">
        <f>IF([1]Period_3!S24="", NA(), [1]Period_3!S24)</f>
        <v>-789</v>
      </c>
      <c r="N26" s="14">
        <f>IF([1]Period_3!T24="", NA(), [1]Period_3!T24)</f>
        <v>-255</v>
      </c>
      <c r="O26" s="20">
        <f>IF([1]Period_3!V24="", NA(), [1]Period_3!V24)</f>
        <v>-1057</v>
      </c>
      <c r="P26" s="22"/>
      <c r="Q26" s="22"/>
      <c r="R26" s="22"/>
      <c r="S26" s="22"/>
      <c r="T26" s="22"/>
      <c r="U26" s="22"/>
      <c r="V26" s="21"/>
      <c r="W26" s="21"/>
      <c r="X26" s="38"/>
      <c r="Y26" s="38"/>
      <c r="Z26" s="38"/>
      <c r="AA26" s="39"/>
      <c r="AC26"/>
      <c r="AD26" s="16"/>
    </row>
    <row r="27" spans="2:30" ht="15" x14ac:dyDescent="0.25">
      <c r="C27" s="46"/>
      <c r="D27" s="46"/>
      <c r="E27" s="46"/>
      <c r="F27" s="46"/>
      <c r="G27" s="46"/>
      <c r="H27" s="46"/>
      <c r="I27" s="1">
        <f>IF(ISBLANK([1]Period_3!O25)=TRUE,"",[1]Period_3!O25)</f>
        <v>23</v>
      </c>
      <c r="J27" s="19">
        <v>1</v>
      </c>
      <c r="K27" s="13">
        <f>IF([1]Period_3!Q25="", NA(), [1]Period_3!Q25)</f>
        <v>-4864</v>
      </c>
      <c r="L27" s="14">
        <f>IF([1]Period_3!R25="", NA(), [1]Period_3!R25)</f>
        <v>-1730.38087</v>
      </c>
      <c r="M27" s="14">
        <f>IF([1]Period_3!S25="", NA(), [1]Period_3!S25)</f>
        <v>-1060</v>
      </c>
      <c r="N27" s="14">
        <f>IF([1]Period_3!T25="", NA(), [1]Period_3!T25)</f>
        <v>-638</v>
      </c>
      <c r="O27" s="20">
        <f>IF([1]Period_3!V25="", NA(), [1]Period_3!V25)</f>
        <v>-1388</v>
      </c>
      <c r="P27" s="22"/>
      <c r="Q27" s="22"/>
      <c r="R27" s="22"/>
      <c r="S27" s="22"/>
      <c r="T27" s="22"/>
      <c r="U27" s="22"/>
      <c r="V27" s="21"/>
      <c r="W27" s="21"/>
      <c r="X27" s="38"/>
      <c r="Y27" s="38"/>
      <c r="Z27" s="38"/>
      <c r="AA27" s="39"/>
      <c r="AC27"/>
      <c r="AD27" s="16"/>
    </row>
    <row r="28" spans="2:30" ht="15" x14ac:dyDescent="0.25">
      <c r="C28" s="46"/>
      <c r="D28" s="46"/>
      <c r="E28" s="46"/>
      <c r="F28" s="46"/>
      <c r="G28" s="46"/>
      <c r="H28" s="46"/>
      <c r="I28" s="1">
        <f>IF(ISBLANK([1]Period_3!O26)=TRUE,"",[1]Period_3!O26)</f>
        <v>24</v>
      </c>
      <c r="J28" s="19">
        <v>1</v>
      </c>
      <c r="K28" s="13">
        <f>IF([1]Period_3!Q26="", NA(), [1]Period_3!Q26)</f>
        <v>-5464</v>
      </c>
      <c r="L28" s="14">
        <f>IF([1]Period_3!R26="", NA(), [1]Period_3!R26)</f>
        <v>-1861.9003499999999</v>
      </c>
      <c r="M28" s="14">
        <f>IF([1]Period_3!S26="", NA(), [1]Period_3!S26)</f>
        <v>-1233</v>
      </c>
      <c r="N28" s="14">
        <f>IF([1]Period_3!T26="", NA(), [1]Period_3!T26)</f>
        <v>-1410</v>
      </c>
      <c r="O28" s="20">
        <f>IF([1]Period_3!V26="", NA(), [1]Period_3!V26)</f>
        <v>-1803</v>
      </c>
      <c r="P28" s="22"/>
      <c r="X28" s="38"/>
      <c r="Y28" s="38"/>
      <c r="Z28" s="38"/>
      <c r="AA28" s="39"/>
      <c r="AC28"/>
      <c r="AD28" s="16"/>
    </row>
    <row r="29" spans="2:30" ht="15" x14ac:dyDescent="0.25">
      <c r="I29" s="1">
        <f>IF(ISBLANK([1]Period_3!O27)=TRUE,"",[1]Period_3!O27)</f>
        <v>25</v>
      </c>
      <c r="J29" s="19">
        <v>1</v>
      </c>
      <c r="K29" s="13">
        <f>IF([1]Period_3!Q27="", NA(), [1]Period_3!Q27)</f>
        <v>-6464</v>
      </c>
      <c r="L29" s="14">
        <f>IF([1]Period_3!R27="", NA(), [1]Period_3!R27)</f>
        <v>-1958.66435</v>
      </c>
      <c r="M29" s="14">
        <f>IF([1]Period_3!S27="", NA(), [1]Period_3!S27)</f>
        <v>-1681</v>
      </c>
      <c r="N29" s="14">
        <f>IF([1]Period_3!T27="", NA(), [1]Period_3!T27)</f>
        <v>-1894</v>
      </c>
      <c r="O29" s="20">
        <f>IF([1]Period_3!V27="", NA(), [1]Period_3!V27)</f>
        <v>-2083</v>
      </c>
      <c r="P29" s="22"/>
      <c r="Q29" s="22"/>
      <c r="R29" s="22"/>
      <c r="S29" s="22"/>
      <c r="T29" s="22"/>
      <c r="U29" s="22"/>
      <c r="V29" s="21"/>
      <c r="W29" s="21"/>
      <c r="X29" s="38"/>
      <c r="Y29" s="38"/>
      <c r="Z29" s="38"/>
      <c r="AA29" s="39"/>
      <c r="AC29"/>
      <c r="AD29" s="16"/>
    </row>
    <row r="30" spans="2:30" ht="15" x14ac:dyDescent="0.25">
      <c r="B30" s="47"/>
      <c r="I30" s="1">
        <f>IF(ISBLANK([1]Period_3!O28)=TRUE,"",[1]Period_3!O28)</f>
        <v>26</v>
      </c>
      <c r="J30" s="19">
        <v>1</v>
      </c>
      <c r="K30" s="13">
        <f>IF([1]Period_3!Q28="", NA(), [1]Period_3!Q28)</f>
        <v>-8139</v>
      </c>
      <c r="L30" s="14">
        <f>IF([1]Period_3!R28="", NA(), [1]Period_3!R28)</f>
        <v>-2147.9999800000001</v>
      </c>
      <c r="M30" s="14">
        <f>IF([1]Period_3!S28="", NA(), [1]Period_3!S28)</f>
        <v>-1813</v>
      </c>
      <c r="N30" s="14">
        <f>IF([1]Period_3!T28="", NA(), [1]Period_3!T28)</f>
        <v>-2562</v>
      </c>
      <c r="O30" s="20">
        <f>IF([1]Period_3!V28="", NA(), [1]Period_3!V28)</f>
        <v>-2286</v>
      </c>
      <c r="P30" s="22"/>
      <c r="Q30" s="22"/>
      <c r="R30" s="22"/>
      <c r="S30" s="22"/>
      <c r="T30" s="22"/>
      <c r="U30" s="22"/>
      <c r="V30" s="21"/>
      <c r="W30" s="21"/>
      <c r="X30" s="38"/>
      <c r="Y30" s="38"/>
      <c r="Z30" s="38"/>
      <c r="AA30" s="39"/>
      <c r="AC30"/>
      <c r="AD30" s="16"/>
    </row>
    <row r="31" spans="2:30" ht="15" x14ac:dyDescent="0.25">
      <c r="B31" s="47"/>
      <c r="I31" s="1">
        <f>IF(ISBLANK([1]Period_3!O29)=TRUE,"",[1]Period_3!O29)</f>
        <v>27</v>
      </c>
      <c r="J31" s="19">
        <v>1</v>
      </c>
      <c r="K31" s="14">
        <f>IF([1]Period_3!Q29="", NA(), [1]Period_3!Q29)</f>
        <v>-9644</v>
      </c>
      <c r="L31" s="14">
        <f>IF([1]Period_3!R29="", NA(), [1]Period_3!R29)</f>
        <v>-2412.2829000000002</v>
      </c>
      <c r="M31" s="14">
        <f>IF([1]Period_3!S29="", NA(), [1]Period_3!S29)</f>
        <v>-2132</v>
      </c>
      <c r="N31" s="14">
        <f>IF([1]Period_3!T29="", NA(), [1]Period_3!T29)</f>
        <v>-3195</v>
      </c>
      <c r="O31" s="20">
        <f>IF([1]Period_3!V29="", NA(), [1]Period_3!V29)</f>
        <v>-2450</v>
      </c>
      <c r="P31" s="22"/>
      <c r="Q31" s="22"/>
      <c r="R31" s="22"/>
      <c r="S31" s="22"/>
      <c r="T31" s="22"/>
      <c r="U31" s="22"/>
      <c r="V31" s="21"/>
      <c r="W31" s="21"/>
      <c r="X31" s="38"/>
      <c r="Y31" s="38"/>
      <c r="Z31" s="38"/>
      <c r="AA31" s="39"/>
      <c r="AC31"/>
      <c r="AD31" s="16"/>
    </row>
    <row r="32" spans="2:30" ht="15" x14ac:dyDescent="0.25">
      <c r="B32" s="47"/>
      <c r="I32" s="1">
        <f>IF(ISBLANK([1]Period_3!O30)=TRUE,"",[1]Period_3!O30)</f>
        <v>28</v>
      </c>
      <c r="J32" s="19">
        <v>1</v>
      </c>
      <c r="K32" s="14">
        <f>IF([1]Period_3!Q30="", NA(), [1]Period_3!Q30)</f>
        <v>-10857</v>
      </c>
      <c r="L32" s="14">
        <f>IF([1]Period_3!R30="", NA(), [1]Period_3!R30)</f>
        <v>-2537.1326399999998</v>
      </c>
      <c r="M32" s="14">
        <f>IF([1]Period_3!S30="", NA(), [1]Period_3!S30)</f>
        <v>-2577</v>
      </c>
      <c r="N32" s="14">
        <f>IF([1]Period_3!T30="", NA(), [1]Period_3!T30)</f>
        <v>-4064</v>
      </c>
      <c r="O32" s="20">
        <f>IF([1]Period_3!V30="", NA(), [1]Period_3!V30)</f>
        <v>-2876</v>
      </c>
      <c r="P32" s="22"/>
      <c r="Q32" s="22"/>
      <c r="R32" s="22"/>
      <c r="S32" s="22"/>
      <c r="T32" s="22"/>
      <c r="U32" s="22"/>
      <c r="V32" s="21"/>
      <c r="W32" s="21"/>
      <c r="X32" s="38"/>
      <c r="Y32" s="38"/>
      <c r="Z32" s="38"/>
      <c r="AA32" s="39"/>
      <c r="AC32"/>
      <c r="AD32" s="16"/>
    </row>
    <row r="33" spans="2:30" ht="15" x14ac:dyDescent="0.25">
      <c r="B33" s="47"/>
      <c r="I33" s="1">
        <f>IF(ISBLANK([1]Period_3!O31)=TRUE,"",[1]Period_3!O31)</f>
        <v>29</v>
      </c>
      <c r="J33" s="19">
        <v>1</v>
      </c>
      <c r="K33" s="14">
        <f>IF([1]Period_3!Q31="", NA(), [1]Period_3!Q31)</f>
        <v>-13663</v>
      </c>
      <c r="L33" s="14">
        <f>IF([1]Period_3!R31="", NA(), [1]Period_3!R31)</f>
        <v>-2963.7867099999999</v>
      </c>
      <c r="M33" s="14">
        <f>IF([1]Period_3!S31="", NA(), [1]Period_3!S31)</f>
        <v>-2889</v>
      </c>
      <c r="N33" s="14">
        <f>IF([1]Period_3!T31="", NA(), [1]Period_3!T31)</f>
        <v>-4895</v>
      </c>
      <c r="O33" s="20">
        <f>IF([1]Period_3!V31="", NA(), [1]Period_3!V31)</f>
        <v>-3409</v>
      </c>
      <c r="P33" s="22"/>
      <c r="Q33" s="22"/>
      <c r="R33" s="22"/>
      <c r="S33" s="22"/>
      <c r="T33" s="22"/>
      <c r="U33" s="22"/>
      <c r="V33" s="21"/>
      <c r="W33" s="21"/>
      <c r="X33" s="38"/>
      <c r="Y33" s="38"/>
      <c r="Z33" s="38"/>
      <c r="AA33" s="39"/>
      <c r="AC33"/>
      <c r="AD33" s="16"/>
    </row>
    <row r="34" spans="2:30" ht="15" x14ac:dyDescent="0.25">
      <c r="B34" s="47"/>
      <c r="I34" s="1">
        <f>IF(ISBLANK([1]Period_3!O32)=TRUE,"",[1]Period_3!O32)</f>
        <v>30</v>
      </c>
      <c r="J34" s="70">
        <v>1</v>
      </c>
      <c r="K34" s="35">
        <f>IF([1]Period_3!Q32="", NA(), [1]Period_3!Q32)</f>
        <v>-35148</v>
      </c>
      <c r="L34" s="35">
        <f>IF([1]Period_3!R32="", NA(), [1]Period_3!R32)</f>
        <v>-3973.4682699999998</v>
      </c>
      <c r="M34" s="35">
        <f>IF([1]Period_3!S32="", NA(), [1]Period_3!S32)</f>
        <v>-5440</v>
      </c>
      <c r="N34" s="35">
        <f>IF([1]Period_3!T32="", NA(), [1]Period_3!T32)</f>
        <v>-11001</v>
      </c>
      <c r="O34" s="36">
        <f>IF([1]Period_3!V32="", NA(), [1]Period_3!V32)</f>
        <v>-5206</v>
      </c>
      <c r="P34" s="22"/>
      <c r="Q34" s="22"/>
      <c r="R34" s="22"/>
      <c r="S34" s="22"/>
      <c r="T34" s="22"/>
      <c r="U34" s="22"/>
      <c r="V34" s="21"/>
      <c r="W34" s="21"/>
      <c r="X34" s="38"/>
      <c r="Y34" s="38"/>
      <c r="Z34" s="38"/>
      <c r="AA34" s="39"/>
      <c r="AC34"/>
      <c r="AD34" s="16"/>
    </row>
    <row r="35" spans="2:30" ht="15" x14ac:dyDescent="0.25">
      <c r="B35" s="47"/>
      <c r="I35" s="1" t="str">
        <f>IF(ISBLANK([1]Period_3!O33)=TRUE,"",[1]Period_3!O33)</f>
        <v/>
      </c>
      <c r="P35" s="22"/>
      <c r="Q35" s="22"/>
      <c r="R35" s="22"/>
      <c r="S35" s="22"/>
      <c r="T35" s="22"/>
      <c r="U35" s="22"/>
      <c r="V35" s="21"/>
      <c r="W35" s="21"/>
      <c r="X35" s="38"/>
      <c r="Y35" s="38"/>
      <c r="Z35" s="38"/>
      <c r="AA35" s="39"/>
      <c r="AC35"/>
      <c r="AD35" s="16"/>
    </row>
    <row r="36" spans="2:30" ht="15" x14ac:dyDescent="0.25">
      <c r="B36" s="47"/>
      <c r="I36" s="51"/>
      <c r="P36" s="51"/>
      <c r="Q36" s="51"/>
      <c r="R36" s="51"/>
      <c r="S36" s="51"/>
      <c r="T36" s="51"/>
      <c r="U36" s="51"/>
      <c r="V36" s="21"/>
      <c r="W36" s="21"/>
      <c r="X36" s="38"/>
      <c r="Y36" s="38"/>
      <c r="Z36" s="38"/>
      <c r="AA36" s="39"/>
      <c r="AC36"/>
      <c r="AD36" s="16"/>
    </row>
    <row r="37" spans="2:30" ht="15" x14ac:dyDescent="0.25">
      <c r="B37" s="47"/>
      <c r="I37" s="51"/>
      <c r="P37" s="51"/>
      <c r="Q37" s="51"/>
      <c r="R37" s="51"/>
      <c r="S37" s="51"/>
      <c r="T37" s="51"/>
      <c r="U37" s="51"/>
      <c r="V37" s="21"/>
      <c r="W37" s="21"/>
      <c r="X37" s="38"/>
      <c r="Y37" s="38"/>
      <c r="Z37" s="38"/>
      <c r="AA37" s="39"/>
      <c r="AC37"/>
      <c r="AD37" s="16"/>
    </row>
    <row r="38" spans="2:30" ht="15" x14ac:dyDescent="0.25">
      <c r="B38" s="47"/>
      <c r="I38" s="21"/>
      <c r="P38" s="21"/>
      <c r="Q38" s="21"/>
      <c r="R38" s="21"/>
      <c r="S38" s="21"/>
      <c r="T38" s="21"/>
      <c r="U38" s="21"/>
      <c r="V38" s="21"/>
      <c r="W38" s="21"/>
      <c r="X38" s="38"/>
      <c r="Y38" s="38"/>
      <c r="Z38" s="38"/>
      <c r="AA38" s="39"/>
      <c r="AC38"/>
      <c r="AD38" s="16"/>
    </row>
    <row r="39" spans="2:30" ht="15" x14ac:dyDescent="0.25">
      <c r="B39" s="47"/>
      <c r="I39" s="52"/>
      <c r="P39" s="52"/>
      <c r="Q39" s="52"/>
      <c r="R39" s="52"/>
      <c r="S39" s="52"/>
      <c r="T39" s="52"/>
      <c r="U39" s="52"/>
      <c r="V39" s="21"/>
      <c r="W39" s="21"/>
      <c r="X39" s="38"/>
      <c r="Y39" s="38"/>
      <c r="Z39" s="38"/>
      <c r="AA39" s="39"/>
      <c r="AC39"/>
      <c r="AD39" s="16"/>
    </row>
    <row r="40" spans="2:30" ht="15" x14ac:dyDescent="0.25">
      <c r="B40" s="47"/>
      <c r="I40" s="53"/>
      <c r="P40" s="53"/>
      <c r="Q40" s="53"/>
      <c r="R40" s="53"/>
      <c r="S40" s="53"/>
      <c r="T40" s="53"/>
      <c r="U40" s="53"/>
      <c r="V40" s="21"/>
      <c r="W40" s="21"/>
      <c r="X40" s="38"/>
      <c r="Y40" s="38"/>
      <c r="Z40" s="38"/>
      <c r="AA40" s="39"/>
      <c r="AC40"/>
      <c r="AD40" s="16"/>
    </row>
    <row r="41" spans="2:30" ht="15" x14ac:dyDescent="0.25">
      <c r="B41" s="47"/>
      <c r="I41" s="53"/>
      <c r="P41" s="53"/>
      <c r="Q41" s="53"/>
      <c r="R41" s="53"/>
      <c r="S41" s="53"/>
      <c r="T41" s="53"/>
      <c r="U41" s="53"/>
      <c r="V41" s="21"/>
      <c r="W41" s="21"/>
      <c r="X41" s="38"/>
      <c r="Y41" s="38"/>
      <c r="Z41" s="38"/>
      <c r="AA41" s="39"/>
      <c r="AC41"/>
      <c r="AD41" s="16"/>
    </row>
    <row r="42" spans="2:30" ht="15" x14ac:dyDescent="0.25">
      <c r="B42" s="47"/>
      <c r="I42" s="53"/>
      <c r="P42" s="53"/>
      <c r="Q42" s="53"/>
      <c r="R42" s="53"/>
      <c r="S42" s="53"/>
      <c r="T42" s="53"/>
      <c r="U42" s="53"/>
      <c r="V42" s="21"/>
      <c r="W42" s="21"/>
      <c r="X42" s="38"/>
      <c r="Y42" s="38"/>
      <c r="Z42" s="38"/>
      <c r="AA42" s="39"/>
      <c r="AC42"/>
      <c r="AD42" s="16"/>
    </row>
    <row r="43" spans="2:30" ht="15" x14ac:dyDescent="0.25">
      <c r="I43" s="53"/>
      <c r="P43" s="53"/>
      <c r="Q43" s="53"/>
      <c r="R43" s="53"/>
      <c r="S43" s="53"/>
      <c r="T43" s="53"/>
      <c r="U43" s="53"/>
      <c r="V43" s="21"/>
      <c r="W43" s="21"/>
      <c r="X43" s="38"/>
      <c r="Y43" s="38"/>
      <c r="Z43" s="38"/>
      <c r="AA43" s="39"/>
      <c r="AC43"/>
      <c r="AD43" s="16"/>
    </row>
    <row r="44" spans="2:30" ht="15" x14ac:dyDescent="0.25">
      <c r="I44" s="53"/>
      <c r="P44" s="53"/>
      <c r="Q44" s="53"/>
      <c r="R44" s="53"/>
      <c r="S44" s="53"/>
      <c r="T44" s="53"/>
      <c r="U44" s="53"/>
      <c r="V44" s="21"/>
      <c r="W44" s="21"/>
      <c r="X44" s="38"/>
      <c r="Y44" s="38"/>
      <c r="Z44" s="38"/>
      <c r="AA44" s="39"/>
      <c r="AC44"/>
      <c r="AD44" s="16"/>
    </row>
    <row r="45" spans="2:30" ht="15" x14ac:dyDescent="0.25">
      <c r="I45" s="53"/>
      <c r="P45" s="53"/>
      <c r="Q45" s="53"/>
      <c r="R45" s="53"/>
      <c r="S45" s="53"/>
      <c r="T45" s="53"/>
      <c r="U45" s="53"/>
      <c r="V45" s="21"/>
      <c r="W45" s="21"/>
      <c r="X45" s="38"/>
      <c r="Y45" s="38"/>
      <c r="Z45" s="38"/>
      <c r="AA45" s="39"/>
      <c r="AC45"/>
      <c r="AD45" s="16"/>
    </row>
    <row r="46" spans="2:30" ht="15" x14ac:dyDescent="0.25">
      <c r="I46" s="53"/>
      <c r="P46" s="53"/>
      <c r="Q46" s="53"/>
      <c r="R46" s="53"/>
      <c r="S46" s="53"/>
      <c r="T46" s="53"/>
      <c r="U46" s="53"/>
      <c r="V46" s="21"/>
      <c r="W46" s="21"/>
      <c r="X46" s="38"/>
      <c r="Y46" s="38"/>
      <c r="Z46" s="38"/>
      <c r="AA46" s="39"/>
      <c r="AC46"/>
      <c r="AD46" s="16"/>
    </row>
    <row r="47" spans="2:30" ht="15" x14ac:dyDescent="0.25">
      <c r="I47" s="53"/>
      <c r="P47" s="53"/>
      <c r="Q47" s="53"/>
      <c r="R47" s="53"/>
      <c r="S47" s="53"/>
      <c r="T47" s="53"/>
      <c r="U47" s="53"/>
      <c r="V47" s="21"/>
      <c r="W47" s="21"/>
      <c r="X47" s="38"/>
      <c r="Y47" s="38"/>
      <c r="Z47" s="38"/>
      <c r="AA47" s="39"/>
      <c r="AC47"/>
      <c r="AD47" s="16"/>
    </row>
    <row r="48" spans="2:30" ht="15" x14ac:dyDescent="0.25">
      <c r="I48" s="53"/>
      <c r="P48" s="53"/>
      <c r="Q48" s="53"/>
      <c r="R48" s="53"/>
      <c r="S48" s="53"/>
      <c r="T48" s="53"/>
      <c r="U48" s="53"/>
      <c r="V48" s="21"/>
      <c r="W48" s="21"/>
      <c r="X48" s="38"/>
      <c r="Y48" s="38"/>
      <c r="Z48" s="38"/>
      <c r="AA48" s="39"/>
      <c r="AC48"/>
      <c r="AD48" s="16"/>
    </row>
    <row r="49" spans="9:30" ht="15" x14ac:dyDescent="0.25">
      <c r="I49" s="53"/>
      <c r="P49" s="53"/>
      <c r="Q49" s="53"/>
      <c r="R49" s="53"/>
      <c r="S49" s="53"/>
      <c r="T49" s="53"/>
      <c r="U49" s="53"/>
      <c r="V49" s="21"/>
      <c r="W49" s="21"/>
      <c r="X49" s="38"/>
      <c r="Y49" s="38"/>
      <c r="Z49" s="38"/>
      <c r="AA49" s="39"/>
      <c r="AC49"/>
      <c r="AD49" s="16"/>
    </row>
    <row r="50" spans="9:30" ht="15" x14ac:dyDescent="0.25">
      <c r="I50" s="53"/>
      <c r="P50" s="53"/>
      <c r="Q50" s="53"/>
      <c r="R50" s="53"/>
      <c r="S50" s="53"/>
      <c r="T50" s="53"/>
      <c r="U50" s="53"/>
      <c r="V50" s="21"/>
      <c r="W50" s="21"/>
      <c r="X50" s="38"/>
      <c r="Y50" s="38"/>
      <c r="Z50" s="38"/>
      <c r="AA50" s="39"/>
      <c r="AC50"/>
      <c r="AD50" s="16"/>
    </row>
    <row r="51" spans="9:30" ht="15" x14ac:dyDescent="0.25">
      <c r="I51" s="53"/>
      <c r="P51" s="53"/>
      <c r="Q51" s="53"/>
      <c r="R51" s="53"/>
      <c r="S51" s="53"/>
      <c r="T51" s="53"/>
      <c r="U51" s="53"/>
      <c r="V51" s="21"/>
      <c r="W51" s="21"/>
      <c r="X51" s="38"/>
      <c r="Y51" s="38"/>
      <c r="Z51" s="38"/>
      <c r="AA51" s="39"/>
      <c r="AC51"/>
      <c r="AD51" s="16"/>
    </row>
    <row r="52" spans="9:30" ht="15" x14ac:dyDescent="0.25">
      <c r="I52" s="54"/>
      <c r="P52" s="54"/>
      <c r="Q52" s="53"/>
      <c r="R52" s="53"/>
      <c r="S52" s="53"/>
      <c r="T52" s="53"/>
      <c r="U52" s="53"/>
      <c r="V52" s="21"/>
      <c r="W52" s="21"/>
      <c r="X52" s="38"/>
      <c r="Y52" s="38"/>
      <c r="Z52" s="38"/>
      <c r="AA52" s="39"/>
      <c r="AC52"/>
      <c r="AD52" s="16"/>
    </row>
    <row r="53" spans="9:30" ht="15" x14ac:dyDescent="0.25">
      <c r="I53" s="54"/>
      <c r="P53" s="54"/>
      <c r="Q53" s="53"/>
      <c r="R53" s="53"/>
      <c r="S53" s="53"/>
      <c r="T53" s="53"/>
      <c r="U53" s="53"/>
      <c r="V53" s="21"/>
      <c r="W53" s="21"/>
      <c r="X53" s="38"/>
      <c r="Y53" s="38"/>
      <c r="Z53" s="38"/>
      <c r="AA53" s="39"/>
      <c r="AC53"/>
      <c r="AD53" s="16"/>
    </row>
    <row r="54" spans="9:30" ht="15" x14ac:dyDescent="0.25">
      <c r="I54" s="54"/>
      <c r="P54" s="54"/>
      <c r="Q54" s="54"/>
      <c r="R54" s="54"/>
      <c r="S54" s="54"/>
      <c r="T54" s="54"/>
      <c r="U54" s="54"/>
      <c r="V54" s="21"/>
      <c r="W54" s="21"/>
      <c r="X54" s="38"/>
      <c r="Y54" s="38"/>
      <c r="Z54" s="38"/>
      <c r="AA54" s="39"/>
      <c r="AC54"/>
      <c r="AD54" s="16"/>
    </row>
    <row r="55" spans="9:30" ht="15" x14ac:dyDescent="0.25">
      <c r="I55" s="54"/>
      <c r="P55" s="54"/>
      <c r="Q55" s="54"/>
      <c r="R55" s="54"/>
      <c r="S55" s="54"/>
      <c r="T55" s="54"/>
      <c r="U55" s="54"/>
      <c r="V55" s="21"/>
      <c r="W55" s="21"/>
      <c r="X55" s="38"/>
      <c r="Y55" s="38"/>
      <c r="Z55" s="38"/>
      <c r="AA55" s="39"/>
      <c r="AC55"/>
      <c r="AD55" s="16"/>
    </row>
    <row r="56" spans="9:30" ht="15" x14ac:dyDescent="0.25">
      <c r="I56" s="53"/>
      <c r="P56" s="53"/>
      <c r="Q56" s="53"/>
      <c r="R56" s="53"/>
      <c r="S56" s="53"/>
      <c r="T56" s="53"/>
      <c r="U56" s="53"/>
      <c r="V56" s="21"/>
      <c r="W56" s="21"/>
      <c r="X56" s="38"/>
      <c r="Y56" s="38"/>
      <c r="Z56" s="38"/>
      <c r="AA56" s="39"/>
      <c r="AC56"/>
      <c r="AD56" s="16"/>
    </row>
    <row r="57" spans="9:30" ht="15" x14ac:dyDescent="0.25">
      <c r="I57" s="53"/>
      <c r="P57" s="53"/>
      <c r="Q57" s="53"/>
      <c r="R57" s="53"/>
      <c r="S57" s="53"/>
      <c r="T57" s="53"/>
      <c r="U57" s="53"/>
      <c r="V57" s="21"/>
      <c r="W57" s="21"/>
      <c r="X57" s="38"/>
      <c r="Y57" s="38"/>
      <c r="Z57" s="38"/>
      <c r="AA57" s="39"/>
      <c r="AC57"/>
      <c r="AD57" s="16"/>
    </row>
    <row r="58" spans="9:30" ht="15" x14ac:dyDescent="0.25">
      <c r="I58" s="53"/>
      <c r="P58" s="53"/>
      <c r="Q58" s="53"/>
      <c r="R58" s="53"/>
      <c r="S58" s="53"/>
      <c r="T58" s="53"/>
      <c r="U58" s="53"/>
      <c r="V58" s="21"/>
      <c r="W58" s="21"/>
      <c r="X58" s="38"/>
      <c r="Y58" s="38"/>
      <c r="Z58" s="38"/>
      <c r="AA58" s="39"/>
      <c r="AC58"/>
      <c r="AD58" s="16"/>
    </row>
    <row r="59" spans="9:30" ht="15" x14ac:dyDescent="0.25">
      <c r="I59" s="55"/>
      <c r="P59" s="55"/>
      <c r="Q59" s="55"/>
      <c r="R59" s="55"/>
      <c r="S59" s="55"/>
      <c r="T59" s="55"/>
      <c r="U59" s="55"/>
      <c r="V59" s="21"/>
      <c r="W59" s="21"/>
      <c r="X59" s="38"/>
      <c r="Y59" s="38"/>
      <c r="Z59" s="38"/>
      <c r="AA59" s="39"/>
      <c r="AC59"/>
      <c r="AD59" s="16"/>
    </row>
    <row r="60" spans="9:30" ht="15" x14ac:dyDescent="0.25">
      <c r="V60" s="21"/>
      <c r="W60" s="21"/>
      <c r="X60" s="38"/>
      <c r="Y60" s="38"/>
      <c r="Z60" s="38"/>
      <c r="AA60" s="39"/>
      <c r="AC60"/>
      <c r="AD60" s="16"/>
    </row>
    <row r="61" spans="9:30" ht="15" x14ac:dyDescent="0.25">
      <c r="V61" s="21"/>
      <c r="W61" s="21"/>
      <c r="X61" s="38"/>
      <c r="Y61" s="38"/>
      <c r="Z61" s="38"/>
      <c r="AA61" s="39"/>
      <c r="AC61"/>
      <c r="AD61" s="16"/>
    </row>
    <row r="62" spans="9:30" ht="15" x14ac:dyDescent="0.25">
      <c r="V62" s="21"/>
      <c r="W62" s="21"/>
      <c r="X62" s="38"/>
      <c r="Y62" s="38"/>
      <c r="Z62" s="38"/>
      <c r="AA62" s="39"/>
      <c r="AC62"/>
      <c r="AD62" s="16"/>
    </row>
    <row r="63" spans="9:30" ht="15" x14ac:dyDescent="0.25">
      <c r="V63" s="21"/>
      <c r="W63" s="21"/>
      <c r="X63" s="38"/>
      <c r="Y63" s="38"/>
      <c r="Z63" s="38"/>
      <c r="AA63" s="39"/>
      <c r="AC63"/>
      <c r="AD63" s="16"/>
    </row>
    <row r="64" spans="9:30" ht="15" x14ac:dyDescent="0.25">
      <c r="V64" s="21"/>
      <c r="W64" s="21"/>
      <c r="X64" s="38"/>
      <c r="Y64" s="38"/>
      <c r="Z64" s="38"/>
      <c r="AA64" s="39"/>
      <c r="AC64"/>
      <c r="AD64" s="16"/>
    </row>
    <row r="65" spans="22:30" ht="15" x14ac:dyDescent="0.25">
      <c r="V65" s="21"/>
      <c r="W65" s="21"/>
      <c r="X65" s="38"/>
      <c r="Y65" s="38"/>
      <c r="Z65" s="38"/>
      <c r="AA65" s="39"/>
      <c r="AC65"/>
      <c r="AD65" s="16"/>
    </row>
    <row r="66" spans="22:30" ht="15" x14ac:dyDescent="0.25">
      <c r="V66" s="21"/>
      <c r="W66" s="21"/>
      <c r="X66" s="38"/>
      <c r="Y66" s="38"/>
      <c r="Z66" s="38"/>
      <c r="AA66" s="39"/>
      <c r="AC66"/>
      <c r="AD66" s="16"/>
    </row>
    <row r="67" spans="22:30" ht="15" x14ac:dyDescent="0.25">
      <c r="V67" s="21"/>
      <c r="W67" s="21"/>
      <c r="X67" s="38"/>
      <c r="Y67" s="38"/>
      <c r="Z67" s="38"/>
      <c r="AA67" s="39"/>
      <c r="AC67"/>
      <c r="AD67" s="16"/>
    </row>
    <row r="68" spans="22:30" ht="15" x14ac:dyDescent="0.25">
      <c r="V68" s="21"/>
      <c r="W68" s="21"/>
      <c r="X68" s="38"/>
      <c r="Y68" s="38"/>
      <c r="Z68" s="38"/>
      <c r="AA68" s="39"/>
      <c r="AC68"/>
      <c r="AD68" s="16"/>
    </row>
    <row r="69" spans="22:30" ht="15" x14ac:dyDescent="0.25">
      <c r="V69" s="21"/>
      <c r="W69" s="21"/>
      <c r="X69" s="38"/>
      <c r="Y69" s="38"/>
      <c r="Z69" s="38"/>
      <c r="AA69" s="39"/>
      <c r="AC69"/>
      <c r="AD69" s="16"/>
    </row>
    <row r="70" spans="22:30" ht="15" x14ac:dyDescent="0.25">
      <c r="V70" s="21"/>
      <c r="W70" s="21"/>
      <c r="X70" s="38"/>
      <c r="Y70" s="38"/>
      <c r="Z70" s="38"/>
      <c r="AA70" s="39"/>
      <c r="AC70"/>
      <c r="AD70" s="16"/>
    </row>
    <row r="71" spans="22:30" ht="15" x14ac:dyDescent="0.25">
      <c r="V71" s="21"/>
      <c r="W71" s="21"/>
      <c r="X71" s="38"/>
      <c r="Y71" s="38"/>
      <c r="Z71" s="38"/>
      <c r="AA71" s="39"/>
      <c r="AC71"/>
      <c r="AD71" s="16"/>
    </row>
    <row r="72" spans="22:30" ht="15" x14ac:dyDescent="0.25">
      <c r="V72" s="21"/>
      <c r="W72" s="21"/>
      <c r="X72" s="38"/>
      <c r="Y72" s="38"/>
      <c r="Z72" s="38"/>
      <c r="AA72" s="39"/>
      <c r="AC72"/>
      <c r="AD72" s="16"/>
    </row>
    <row r="73" spans="22:30" ht="15" x14ac:dyDescent="0.25">
      <c r="V73" s="21"/>
      <c r="W73" s="21"/>
      <c r="X73" s="38"/>
      <c r="Y73" s="38"/>
      <c r="Z73" s="38"/>
      <c r="AA73" s="39"/>
      <c r="AC73"/>
      <c r="AD73" s="16"/>
    </row>
    <row r="74" spans="22:30" ht="15" x14ac:dyDescent="0.25">
      <c r="V74" s="21"/>
      <c r="W74" s="21"/>
      <c r="X74" s="38"/>
      <c r="Y74" s="38"/>
      <c r="Z74" s="38"/>
      <c r="AA74" s="39"/>
      <c r="AC74"/>
      <c r="AD74" s="16"/>
    </row>
    <row r="75" spans="22:30" ht="15" x14ac:dyDescent="0.25">
      <c r="V75" s="21"/>
      <c r="W75" s="21"/>
      <c r="X75" s="38"/>
      <c r="Y75" s="38"/>
      <c r="Z75" s="38"/>
      <c r="AA75" s="39"/>
      <c r="AC75"/>
      <c r="AD75" s="16"/>
    </row>
    <row r="76" spans="22:30" ht="15" x14ac:dyDescent="0.25">
      <c r="V76" s="21"/>
      <c r="W76" s="21"/>
      <c r="X76" s="38"/>
      <c r="Y76" s="38"/>
      <c r="Z76" s="38"/>
      <c r="AA76" s="39"/>
      <c r="AC76"/>
      <c r="AD76" s="16"/>
    </row>
    <row r="77" spans="22:30" ht="15" x14ac:dyDescent="0.25">
      <c r="V77" s="21"/>
      <c r="W77" s="21"/>
      <c r="X77" s="38"/>
      <c r="Y77" s="38"/>
      <c r="Z77" s="38"/>
      <c r="AA77" s="39"/>
      <c r="AC77"/>
      <c r="AD77" s="16"/>
    </row>
    <row r="78" spans="22:30" ht="15" x14ac:dyDescent="0.25">
      <c r="V78" s="21"/>
      <c r="W78" s="21"/>
      <c r="X78" s="38"/>
      <c r="Y78" s="38"/>
      <c r="Z78" s="38"/>
      <c r="AA78" s="39"/>
      <c r="AC78"/>
      <c r="AD78" s="16"/>
    </row>
    <row r="79" spans="22:30" ht="15" x14ac:dyDescent="0.25">
      <c r="V79" s="21"/>
      <c r="W79" s="21"/>
      <c r="X79" s="38"/>
      <c r="Y79" s="38"/>
      <c r="Z79" s="38"/>
      <c r="AA79" s="39"/>
      <c r="AC79"/>
      <c r="AD79" s="16"/>
    </row>
    <row r="80" spans="22:30" ht="15" x14ac:dyDescent="0.25">
      <c r="V80" s="21"/>
      <c r="W80" s="21"/>
      <c r="X80" s="38"/>
      <c r="Y80" s="38"/>
      <c r="Z80" s="38"/>
      <c r="AA80" s="39"/>
      <c r="AC80"/>
      <c r="AD80" s="16"/>
    </row>
    <row r="81" spans="9:30" ht="15" x14ac:dyDescent="0.25">
      <c r="V81" s="21"/>
      <c r="W81" s="21"/>
      <c r="X81" s="38"/>
      <c r="Y81" s="38"/>
      <c r="Z81" s="38"/>
      <c r="AA81" s="39"/>
      <c r="AC81"/>
      <c r="AD81" s="16"/>
    </row>
    <row r="82" spans="9:30" ht="15" x14ac:dyDescent="0.25">
      <c r="V82" s="21"/>
      <c r="W82" s="21"/>
      <c r="X82" s="38"/>
      <c r="Y82" s="38"/>
      <c r="Z82" s="38"/>
      <c r="AA82" s="39"/>
      <c r="AC82"/>
      <c r="AD82" s="16"/>
    </row>
    <row r="83" spans="9:30" ht="15" x14ac:dyDescent="0.25">
      <c r="V83" s="21"/>
      <c r="W83" s="21"/>
      <c r="X83" s="38"/>
      <c r="Y83" s="38"/>
      <c r="Z83" s="38"/>
      <c r="AA83" s="39"/>
      <c r="AC83"/>
      <c r="AD83" s="16"/>
    </row>
    <row r="84" spans="9:30" ht="15" x14ac:dyDescent="0.25">
      <c r="V84" s="21"/>
      <c r="W84" s="21"/>
      <c r="X84" s="38"/>
      <c r="Y84" s="38"/>
      <c r="Z84" s="38"/>
      <c r="AA84" s="39"/>
      <c r="AC84"/>
      <c r="AD84" s="16"/>
    </row>
    <row r="85" spans="9:30" ht="15" x14ac:dyDescent="0.25">
      <c r="V85" s="21"/>
      <c r="W85" s="21"/>
      <c r="X85" s="38"/>
      <c r="Y85" s="38"/>
      <c r="Z85" s="38"/>
      <c r="AA85" s="39"/>
      <c r="AC85"/>
      <c r="AD85" s="16"/>
    </row>
    <row r="86" spans="9:30" ht="15" x14ac:dyDescent="0.25">
      <c r="V86" s="21"/>
      <c r="W86" s="21"/>
      <c r="X86" s="38"/>
      <c r="Y86" s="38"/>
      <c r="Z86" s="38"/>
      <c r="AA86" s="39"/>
      <c r="AC86"/>
      <c r="AD86" s="16"/>
    </row>
    <row r="87" spans="9:30" ht="15" x14ac:dyDescent="0.25">
      <c r="V87" s="21"/>
      <c r="W87" s="21"/>
      <c r="X87" s="38"/>
      <c r="Y87" s="38"/>
      <c r="Z87" s="38"/>
      <c r="AA87" s="39"/>
      <c r="AC87"/>
      <c r="AD87" s="16"/>
    </row>
    <row r="88" spans="9:30" ht="15" x14ac:dyDescent="0.25">
      <c r="V88" s="21"/>
      <c r="W88" s="21"/>
      <c r="X88" s="38"/>
      <c r="Y88" s="38"/>
      <c r="Z88" s="38"/>
      <c r="AA88" s="39"/>
      <c r="AC88"/>
      <c r="AD88" s="16"/>
    </row>
    <row r="89" spans="9:30" ht="15" x14ac:dyDescent="0.25">
      <c r="V89" s="21"/>
      <c r="W89" s="21"/>
      <c r="X89" s="38"/>
      <c r="Y89" s="38"/>
      <c r="Z89" s="38"/>
      <c r="AA89" s="39"/>
      <c r="AC89"/>
      <c r="AD89" s="16"/>
    </row>
    <row r="90" spans="9:30" ht="15" x14ac:dyDescent="0.25">
      <c r="V90" s="21"/>
      <c r="W90" s="21"/>
      <c r="X90" s="38"/>
      <c r="Y90" s="38"/>
      <c r="Z90" s="38"/>
      <c r="AA90" s="39"/>
      <c r="AC90"/>
      <c r="AD90" s="16"/>
    </row>
    <row r="91" spans="9:30" ht="15" x14ac:dyDescent="0.25">
      <c r="V91" s="21"/>
      <c r="W91" s="21"/>
      <c r="X91" s="38"/>
      <c r="Y91" s="38"/>
      <c r="Z91" s="38"/>
      <c r="AA91" s="39"/>
      <c r="AC91"/>
      <c r="AD91" s="16"/>
    </row>
    <row r="92" spans="9:30" ht="15" x14ac:dyDescent="0.25">
      <c r="V92" s="21"/>
      <c r="W92" s="21"/>
      <c r="X92" s="38"/>
      <c r="Y92" s="38"/>
      <c r="Z92" s="38"/>
      <c r="AA92" s="39"/>
      <c r="AC92"/>
      <c r="AD92" s="16"/>
    </row>
    <row r="93" spans="9:30" ht="15" x14ac:dyDescent="0.25">
      <c r="I93" s="21"/>
      <c r="P93" s="21"/>
      <c r="Q93" s="21"/>
      <c r="R93" s="21"/>
      <c r="S93" s="21"/>
      <c r="T93" s="21"/>
      <c r="U93" s="21"/>
      <c r="V93" s="21"/>
      <c r="W93" s="21"/>
      <c r="X93" s="38"/>
      <c r="Y93" s="38"/>
      <c r="Z93" s="38"/>
      <c r="AA93" s="39"/>
      <c r="AC93"/>
      <c r="AD93" s="16"/>
    </row>
    <row r="94" spans="9:30" ht="15" x14ac:dyDescent="0.25">
      <c r="I94" s="21"/>
      <c r="P94" s="21"/>
      <c r="Q94" s="21"/>
      <c r="R94" s="21"/>
      <c r="S94" s="21"/>
      <c r="T94" s="21"/>
      <c r="U94" s="21"/>
      <c r="V94" s="21"/>
      <c r="W94" s="21"/>
      <c r="X94" s="38"/>
      <c r="Y94" s="38"/>
      <c r="Z94" s="38"/>
      <c r="AA94" s="39"/>
      <c r="AC94"/>
      <c r="AD94" s="16"/>
    </row>
    <row r="95" spans="9:30" x14ac:dyDescent="0.2">
      <c r="I95" s="46"/>
      <c r="P95" s="46"/>
      <c r="Q95" s="46"/>
      <c r="R95" s="46"/>
      <c r="S95" s="46"/>
      <c r="T95" s="46"/>
      <c r="U95" s="46"/>
      <c r="V95" s="21"/>
      <c r="W95" s="21"/>
      <c r="X95" s="38"/>
      <c r="Y95" s="38"/>
      <c r="Z95" s="38"/>
      <c r="AA95" s="39"/>
    </row>
    <row r="96" spans="9:30" x14ac:dyDescent="0.2">
      <c r="I96" s="46"/>
      <c r="P96" s="46"/>
      <c r="Q96" s="46"/>
      <c r="R96" s="46"/>
      <c r="S96" s="46"/>
      <c r="T96" s="46"/>
      <c r="U96" s="46"/>
      <c r="V96" s="46"/>
      <c r="W96" s="46"/>
    </row>
  </sheetData>
  <mergeCells count="6">
    <mergeCell ref="Q24:W25"/>
    <mergeCell ref="C3:H3"/>
    <mergeCell ref="J3:O3"/>
    <mergeCell ref="Q3:V3"/>
    <mergeCell ref="C11:H12"/>
    <mergeCell ref="D13:H13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</TermName>
          <TermId xmlns="http://schemas.microsoft.com/office/infopath/2007/PartnerControls">e1903aa2-59bb-4916-bb9a-a2f5956f818d</TermId>
        </TermInfo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50</Value>
      <Value>1</Value>
      <Value>63</Value>
    </TaxCatchAll>
    <AEMODescription xmlns="a14523ce-dede-483e-883a-2d83261080bd" xsi:nil="true"/>
    <_dlc_DocId xmlns="a14523ce-dede-483e-883a-2d83261080bd">PROJECT-21-29018</_dlc_DocId>
    <_dlc_DocIdUrl xmlns="a14523ce-dede-483e-883a-2d83261080bd">
      <Url>http://sharedocs/sites/so/gso/_layouts/15/DocIdRedir.aspx?ID=PROJECT-21-29018</Url>
      <Description>PROJECT-21-29018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404F462F-EA55-40B8-8157-1774E63C0E2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5747666-6D4E-47C9-A9A2-CBAEE96D5F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53718F-F652-4CFB-B77B-561D2CD1CA3E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a14523ce-dede-483e-883a-2d83261080bd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DBED5F7E-757C-426C-A3D9-1D8DB0DE1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CC45EA7-171F-4E2E-9AD2-FA42EE2126CB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32C5E456-21ED-4C7E-9833-91C88D1B094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 16 Published MOS Estimates</vt:lpstr>
      <vt:lpstr>Oct 16 Published MOS Estimates</vt:lpstr>
      <vt:lpstr>Nov 16 Published MOS Estimates</vt:lpstr>
    </vt:vector>
  </TitlesOfParts>
  <Company>AEMO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MOS_Estimates_Sep_2016-Nov_2016-Supporting_Data</dc:title>
  <dc:creator>Stephan Jacobs</dc:creator>
  <cp:lastModifiedBy>Luke Stevens</cp:lastModifiedBy>
  <dcterms:created xsi:type="dcterms:W3CDTF">2016-03-30T04:54:14Z</dcterms:created>
  <dcterms:modified xsi:type="dcterms:W3CDTF">2016-06-29T03:31:58Z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0x0101009BE89D58CAF0934CA32A20BCFFD353DC0079E3553181297B4B8058B7D45BFCABD8</vt:lpwstr>
  </property>
  <property fmtid="{D5CDD505-2E9C-101B-9397-08002B2CF9AE}" pid="3" name="AEMODocumentType">
    <vt:lpwstr>1;#Operational Record|859762f2-4462-42eb-9744-c955c7e2c540</vt:lpwstr>
  </property>
  <property fmtid="{D5CDD505-2E9C-101B-9397-08002B2CF9AE}" pid="4" name="AEMOKeywords">
    <vt:lpwstr>50;#Gas|e1903aa2-59bb-4916-bb9a-a2f5956f818d;#63;#STTM|14e15b49-f49d-4f43-96a1-c05c79f71972</vt:lpwstr>
  </property>
  <property fmtid="{D5CDD505-2E9C-101B-9397-08002B2CF9AE}" pid="5" name="_dlc_DocIdItemGuid">
    <vt:lpwstr>b671aa56-3048-41fe-baec-1012de2f6217</vt:lpwstr>
  </property>
</Properties>
</file>