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://sharedocs/sites/so/gso/STTM Operations/Market Operator Service (MOS)/MOS Estimates/2017/Dec 2017 to Feb 2018/"/>
    </mc:Choice>
  </mc:AlternateContent>
  <bookViews>
    <workbookView xWindow="120" yWindow="180" windowWidth="6030" windowHeight="5145" activeTab="2"/>
  </bookViews>
  <sheets>
    <sheet name="DEC 17 Published MOS estimates" sheetId="4" r:id="rId1"/>
    <sheet name="JAN 18 Published MOS estimates" sheetId="8" r:id="rId2"/>
    <sheet name="FEB 18 Published MOS estimates" sheetId="6" r:id="rId3"/>
  </sheets>
  <calcPr calcId="152511" iterate="1"/>
</workbook>
</file>

<file path=xl/calcChain.xml><?xml version="1.0" encoding="utf-8"?>
<calcChain xmlns="http://schemas.openxmlformats.org/spreadsheetml/2006/main">
  <c r="D24" i="6" l="1"/>
  <c r="D25" i="6" s="1"/>
  <c r="E24" i="8" l="1"/>
  <c r="D5" i="4"/>
  <c r="E5" i="4"/>
  <c r="F5" i="4"/>
  <c r="G5" i="4"/>
  <c r="H5" i="4"/>
  <c r="D6" i="4"/>
  <c r="E6" i="4"/>
  <c r="F6" i="4"/>
  <c r="G6" i="4"/>
  <c r="H6" i="4"/>
  <c r="D24" i="8" l="1"/>
  <c r="E24" i="6"/>
  <c r="F24" i="6"/>
  <c r="G24" i="6"/>
  <c r="H24" i="6"/>
  <c r="F24" i="8"/>
  <c r="G24" i="8"/>
  <c r="H24" i="8"/>
  <c r="D24" i="4"/>
  <c r="H24" i="4"/>
  <c r="E24" i="4"/>
  <c r="F24" i="4"/>
  <c r="G24" i="4"/>
  <c r="G25" i="4" l="1"/>
  <c r="H25" i="4"/>
  <c r="F25" i="4"/>
  <c r="E25" i="4"/>
  <c r="D25" i="4"/>
  <c r="H23" i="4"/>
  <c r="G23" i="4"/>
  <c r="F23" i="4"/>
  <c r="E23" i="4"/>
  <c r="D23" i="4"/>
  <c r="H22" i="4"/>
  <c r="G22" i="4"/>
  <c r="F22" i="4"/>
  <c r="E22" i="4"/>
  <c r="D22" i="4"/>
  <c r="H26" i="4"/>
  <c r="G26" i="4"/>
  <c r="F26" i="4"/>
  <c r="E26" i="4"/>
  <c r="D26" i="4"/>
  <c r="H21" i="4"/>
  <c r="G21" i="4"/>
  <c r="F21" i="4"/>
  <c r="E21" i="4"/>
  <c r="D21" i="4"/>
  <c r="H20" i="4"/>
  <c r="G20" i="4"/>
  <c r="F20" i="4"/>
  <c r="E20" i="4"/>
  <c r="D20" i="4"/>
  <c r="H19" i="4"/>
  <c r="G19" i="4"/>
  <c r="F19" i="4"/>
  <c r="E19" i="4"/>
  <c r="D19" i="4"/>
  <c r="H18" i="4"/>
  <c r="G18" i="4"/>
  <c r="F18" i="4"/>
  <c r="E18" i="4"/>
  <c r="D18" i="4"/>
  <c r="H17" i="4"/>
  <c r="G17" i="4"/>
  <c r="F17" i="4"/>
  <c r="E17" i="4"/>
  <c r="D17" i="4"/>
  <c r="H16" i="4"/>
  <c r="G16" i="4"/>
  <c r="F16" i="4"/>
  <c r="E16" i="4"/>
  <c r="D16" i="4"/>
  <c r="H15" i="4"/>
  <c r="G15" i="4"/>
  <c r="F15" i="4"/>
  <c r="E15" i="4"/>
  <c r="D15" i="4"/>
  <c r="H25" i="8"/>
  <c r="G25" i="8"/>
  <c r="F25" i="8"/>
  <c r="E25" i="8"/>
  <c r="D25" i="8"/>
  <c r="H23" i="8"/>
  <c r="G23" i="8"/>
  <c r="F23" i="8"/>
  <c r="E23" i="8"/>
  <c r="D23" i="8"/>
  <c r="H22" i="8"/>
  <c r="G22" i="8"/>
  <c r="F22" i="8"/>
  <c r="E22" i="8"/>
  <c r="D22" i="8"/>
  <c r="H26" i="8"/>
  <c r="G26" i="8"/>
  <c r="F26" i="8"/>
  <c r="E26" i="8"/>
  <c r="D26" i="8"/>
  <c r="H21" i="8"/>
  <c r="G21" i="8"/>
  <c r="F21" i="8"/>
  <c r="E21" i="8"/>
  <c r="D21" i="8"/>
  <c r="H20" i="8"/>
  <c r="G20" i="8"/>
  <c r="F20" i="8"/>
  <c r="E20" i="8"/>
  <c r="D20" i="8"/>
  <c r="H19" i="8"/>
  <c r="G19" i="8"/>
  <c r="F19" i="8"/>
  <c r="E19" i="8"/>
  <c r="D19" i="8"/>
  <c r="H18" i="8"/>
  <c r="G18" i="8"/>
  <c r="F18" i="8"/>
  <c r="E18" i="8"/>
  <c r="D18" i="8"/>
  <c r="H17" i="8"/>
  <c r="G17" i="8"/>
  <c r="F17" i="8"/>
  <c r="E17" i="8"/>
  <c r="D17" i="8"/>
  <c r="H16" i="8"/>
  <c r="G16" i="8"/>
  <c r="F16" i="8"/>
  <c r="E16" i="8"/>
  <c r="D16" i="8"/>
  <c r="H15" i="8"/>
  <c r="G15" i="8"/>
  <c r="F15" i="8"/>
  <c r="E15" i="8"/>
  <c r="D15" i="8"/>
  <c r="H6" i="8"/>
  <c r="G6" i="8"/>
  <c r="F6" i="8"/>
  <c r="E6" i="8"/>
  <c r="D6" i="8"/>
  <c r="H5" i="8"/>
  <c r="G5" i="8"/>
  <c r="F5" i="8"/>
  <c r="E5" i="8"/>
  <c r="D5" i="8"/>
  <c r="H25" i="6" l="1"/>
  <c r="G25" i="6"/>
  <c r="F25" i="6"/>
  <c r="E25" i="6"/>
  <c r="H26" i="6"/>
  <c r="D26" i="6"/>
  <c r="F26" i="6" l="1"/>
  <c r="G26" i="6"/>
  <c r="E26" i="6"/>
  <c r="E6" i="6"/>
  <c r="E5" i="6"/>
  <c r="E15" i="6"/>
  <c r="E16" i="6"/>
  <c r="E17" i="6"/>
  <c r="E18" i="6"/>
  <c r="E19" i="6"/>
  <c r="E20" i="6"/>
  <c r="E21" i="6"/>
  <c r="E22" i="6"/>
  <c r="E23" i="6"/>
  <c r="F6" i="6"/>
  <c r="F5" i="6"/>
  <c r="F15" i="6"/>
  <c r="F16" i="6"/>
  <c r="F17" i="6"/>
  <c r="F18" i="6"/>
  <c r="F19" i="6"/>
  <c r="F20" i="6"/>
  <c r="F21" i="6"/>
  <c r="F22" i="6"/>
  <c r="F23" i="6"/>
  <c r="G15" i="6"/>
  <c r="G16" i="6"/>
  <c r="G17" i="6"/>
  <c r="G18" i="6"/>
  <c r="G19" i="6"/>
  <c r="G20" i="6"/>
  <c r="G21" i="6"/>
  <c r="G22" i="6"/>
  <c r="G23" i="6"/>
  <c r="G6" i="6"/>
  <c r="G5" i="6"/>
  <c r="D21" i="6"/>
  <c r="D17" i="6"/>
  <c r="D6" i="6"/>
  <c r="D20" i="6"/>
  <c r="D16" i="6"/>
  <c r="D5" i="6"/>
  <c r="D23" i="6"/>
  <c r="D19" i="6"/>
  <c r="D15" i="6"/>
  <c r="D22" i="6"/>
  <c r="D18" i="6"/>
  <c r="H5" i="6"/>
  <c r="H15" i="6"/>
  <c r="H16" i="6"/>
  <c r="H17" i="6"/>
  <c r="H18" i="6"/>
  <c r="H19" i="6"/>
  <c r="H20" i="6"/>
  <c r="H21" i="6"/>
  <c r="H22" i="6"/>
  <c r="H23" i="6"/>
  <c r="H6" i="6"/>
</calcChain>
</file>

<file path=xl/comments1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<sst xmlns="http://schemas.openxmlformats.org/spreadsheetml/2006/main" count="96" uniqueCount="25">
  <si>
    <t>Maximum</t>
  </si>
  <si>
    <t>Mean</t>
  </si>
  <si>
    <t>Median</t>
  </si>
  <si>
    <t>Minimum</t>
  </si>
  <si>
    <t>Std deviation</t>
  </si>
  <si>
    <t>Sydney EGP</t>
  </si>
  <si>
    <t>Adelaide MAP</t>
  </si>
  <si>
    <t>Sydney MSP</t>
  </si>
  <si>
    <t>% days positive</t>
  </si>
  <si>
    <t>% days negative</t>
  </si>
  <si>
    <t>Summary statistics GJ/d</t>
  </si>
  <si>
    <t>No of days</t>
  </si>
  <si>
    <t>MOS increase</t>
  </si>
  <si>
    <t>MOS decrease</t>
  </si>
  <si>
    <t>Brisbane RBP</t>
  </si>
  <si>
    <t>Adelaide SEAGas</t>
  </si>
  <si>
    <t>Figure 2 - Distribution of daily MOS quantities</t>
  </si>
  <si>
    <t xml:space="preserve">Table 2 - Summary statistics of daily MOS quantities 
</t>
  </si>
  <si>
    <t>Table 3 - Daily MOS quantities (GJ/d)</t>
  </si>
  <si>
    <t xml:space="preserve">Figure 2 - Distribution of daily MOS quantities </t>
  </si>
  <si>
    <t>Figure 1 - Curves of daily MOS quantities</t>
  </si>
  <si>
    <t>Table 1 - Maximum MOS quantity (GJ/d)</t>
  </si>
  <si>
    <t>MOS Period: December 2017</t>
  </si>
  <si>
    <t>MOS Period: January 2018</t>
  </si>
  <si>
    <t>MOS Period: February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</si>
</sst>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0.0%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22"/>
      <name val="Arial"/>
      <family val="2"/>
    </font>
    <font>
      <sz val="9"/>
      <color indexed="56"/>
      <name val="Arial"/>
      <family val="2"/>
    </font>
    <font>
      <b/>
      <sz val="9"/>
      <color indexed="56"/>
      <name val="Arial"/>
      <family val="2"/>
    </font>
    <font>
      <sz val="10"/>
      <color indexed="56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sz val="9"/>
      <color indexed="18"/>
      <name val="Arial"/>
      <family val="2"/>
    </font>
    <font>
      <b/>
      <sz val="9"/>
      <color indexed="1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64"/>
      </bottom>
      <diagonal/>
    </border>
    <border>
      <left style="thin">
        <color indexed="56"/>
      </left>
      <right/>
      <top style="thin">
        <color indexed="64"/>
      </top>
      <bottom/>
      <diagonal/>
    </border>
    <border>
      <left style="thin">
        <color indexed="56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Border="1"/>
    <xf numFmtId="0" fontId="3" fillId="0" borderId="0" xfId="0" quotePrefix="1" applyFont="1"/>
    <xf numFmtId="1" fontId="3" fillId="0" borderId="0" xfId="0" applyNumberFormat="1" applyFont="1" applyBorder="1"/>
    <xf numFmtId="165" fontId="3" fillId="0" borderId="0" xfId="4" applyNumberFormat="1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9" fontId="3" fillId="0" borderId="0" xfId="4" applyFont="1" applyBorder="1"/>
    <xf numFmtId="9" fontId="3" fillId="0" borderId="0" xfId="4" applyFont="1" applyFill="1" applyBorder="1"/>
    <xf numFmtId="9" fontId="3" fillId="0" borderId="0" xfId="0" applyNumberFormat="1" applyFont="1"/>
    <xf numFmtId="0" fontId="6" fillId="0" borderId="0" xfId="0" applyFont="1"/>
    <xf numFmtId="2" fontId="6" fillId="0" borderId="0" xfId="0" applyNumberFormat="1" applyFont="1"/>
    <xf numFmtId="164" fontId="6" fillId="0" borderId="0" xfId="0" applyNumberFormat="1" applyFont="1"/>
    <xf numFmtId="0" fontId="5" fillId="0" borderId="0" xfId="0" applyFont="1" applyAlignment="1"/>
    <xf numFmtId="3" fontId="7" fillId="2" borderId="0" xfId="1" applyNumberFormat="1" applyFont="1" applyFill="1" applyBorder="1"/>
    <xf numFmtId="164" fontId="7" fillId="3" borderId="8" xfId="0" applyNumberFormat="1" applyFont="1" applyFill="1" applyBorder="1"/>
    <xf numFmtId="164" fontId="7" fillId="2" borderId="9" xfId="0" applyNumberFormat="1" applyFont="1" applyFill="1" applyBorder="1" applyAlignment="1">
      <alignment horizontal="center"/>
    </xf>
    <xf numFmtId="9" fontId="7" fillId="2" borderId="10" xfId="0" applyNumberFormat="1" applyFont="1" applyFill="1" applyBorder="1" applyAlignment="1">
      <alignment horizontal="center"/>
    </xf>
    <xf numFmtId="9" fontId="7" fillId="2" borderId="10" xfId="4" applyFont="1" applyFill="1" applyBorder="1" applyAlignment="1">
      <alignment horizontal="center"/>
    </xf>
    <xf numFmtId="3" fontId="7" fillId="2" borderId="11" xfId="1" applyNumberFormat="1" applyFont="1" applyFill="1" applyBorder="1"/>
    <xf numFmtId="0" fontId="9" fillId="2" borderId="7" xfId="0" applyFont="1" applyFill="1" applyBorder="1"/>
    <xf numFmtId="164" fontId="7" fillId="2" borderId="5" xfId="0" applyNumberFormat="1" applyFont="1" applyFill="1" applyBorder="1"/>
    <xf numFmtId="164" fontId="7" fillId="2" borderId="6" xfId="0" applyNumberFormat="1" applyFont="1" applyFill="1" applyBorder="1"/>
    <xf numFmtId="0" fontId="8" fillId="0" borderId="0" xfId="0" applyFont="1" applyBorder="1" applyAlignment="1">
      <alignment wrapText="1"/>
    </xf>
    <xf numFmtId="2" fontId="10" fillId="4" borderId="13" xfId="0" applyNumberFormat="1" applyFont="1" applyFill="1" applyBorder="1" applyAlignment="1">
      <alignment horizontal="center" wrapText="1"/>
    </xf>
    <xf numFmtId="2" fontId="10" fillId="4" borderId="14" xfId="0" applyNumberFormat="1" applyFont="1" applyFill="1" applyBorder="1" applyAlignment="1">
      <alignment horizontal="center" wrapText="1"/>
    </xf>
    <xf numFmtId="2" fontId="10" fillId="4" borderId="15" xfId="0" applyNumberFormat="1" applyFont="1" applyFill="1" applyBorder="1" applyAlignment="1">
      <alignment horizontal="center" wrapText="1"/>
    </xf>
    <xf numFmtId="3" fontId="7" fillId="2" borderId="5" xfId="1" applyNumberFormat="1" applyFont="1" applyFill="1" applyBorder="1"/>
    <xf numFmtId="3" fontId="7" fillId="2" borderId="12" xfId="1" applyNumberFormat="1" applyFont="1" applyFill="1" applyBorder="1"/>
    <xf numFmtId="3" fontId="7" fillId="2" borderId="16" xfId="1" applyNumberFormat="1" applyFont="1" applyFill="1" applyBorder="1"/>
    <xf numFmtId="3" fontId="7" fillId="2" borderId="7" xfId="1" applyNumberFormat="1" applyFont="1" applyFill="1" applyBorder="1"/>
    <xf numFmtId="3" fontId="7" fillId="2" borderId="17" xfId="1" applyNumberFormat="1" applyFont="1" applyFill="1" applyBorder="1"/>
    <xf numFmtId="3" fontId="7" fillId="2" borderId="6" xfId="1" applyNumberFormat="1" applyFont="1" applyFill="1" applyBorder="1"/>
    <xf numFmtId="3" fontId="7" fillId="2" borderId="18" xfId="1" applyNumberFormat="1" applyFont="1" applyFill="1" applyBorder="1"/>
    <xf numFmtId="2" fontId="10" fillId="4" borderId="0" xfId="0" applyNumberFormat="1" applyFont="1" applyFill="1" applyBorder="1" applyAlignment="1">
      <alignment horizontal="center" wrapText="1"/>
    </xf>
    <xf numFmtId="3" fontId="14" fillId="2" borderId="2" xfId="0" applyNumberFormat="1" applyFont="1" applyFill="1" applyBorder="1"/>
    <xf numFmtId="0" fontId="15" fillId="2" borderId="2" xfId="0" applyFont="1" applyFill="1" applyBorder="1"/>
    <xf numFmtId="0" fontId="3" fillId="0" borderId="0" xfId="0" applyFont="1" applyFill="1"/>
    <xf numFmtId="3" fontId="7" fillId="2" borderId="1" xfId="1" applyNumberFormat="1" applyFont="1" applyFill="1" applyBorder="1" applyAlignment="1">
      <alignment horizontal="center"/>
    </xf>
    <xf numFmtId="3" fontId="7" fillId="2" borderId="3" xfId="1" applyNumberFormat="1" applyFont="1" applyFill="1" applyBorder="1" applyAlignment="1">
      <alignment horizontal="center"/>
    </xf>
    <xf numFmtId="3" fontId="7" fillId="2" borderId="4" xfId="1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wrapText="1"/>
    </xf>
    <xf numFmtId="9" fontId="7" fillId="2" borderId="12" xfId="4" applyFont="1" applyFill="1" applyBorder="1"/>
    <xf numFmtId="9" fontId="7" fillId="2" borderId="16" xfId="4" applyFont="1" applyFill="1" applyBorder="1"/>
    <xf numFmtId="9" fontId="7" fillId="2" borderId="11" xfId="4" applyFont="1" applyFill="1" applyBorder="1"/>
    <xf numFmtId="9" fontId="7" fillId="2" borderId="18" xfId="4" applyFont="1" applyFill="1" applyBorder="1"/>
    <xf numFmtId="0" fontId="7" fillId="3" borderId="5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center" wrapText="1"/>
    </xf>
    <xf numFmtId="9" fontId="7" fillId="2" borderId="5" xfId="4" applyFont="1" applyFill="1" applyBorder="1"/>
    <xf numFmtId="9" fontId="7" fillId="2" borderId="6" xfId="4" applyFont="1" applyFill="1" applyBorder="1"/>
    <xf numFmtId="0" fontId="17" fillId="0" borderId="0" xfId="0" applyFont="1" applyFill="1" applyBorder="1"/>
    <xf numFmtId="3" fontId="18" fillId="0" borderId="0" xfId="1" applyNumberFormat="1" applyFont="1" applyFill="1" applyBorder="1"/>
    <xf numFmtId="164" fontId="7" fillId="2" borderId="5" xfId="0" applyNumberFormat="1" applyFont="1" applyFill="1" applyBorder="1" applyAlignment="1">
      <alignment horizontal="center"/>
    </xf>
    <xf numFmtId="9" fontId="7" fillId="2" borderId="7" xfId="0" applyNumberFormat="1" applyFont="1" applyFill="1" applyBorder="1" applyAlignment="1">
      <alignment horizontal="center"/>
    </xf>
    <xf numFmtId="9" fontId="7" fillId="2" borderId="7" xfId="4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0" fontId="9" fillId="2" borderId="5" xfId="0" applyFont="1" applyFill="1" applyBorder="1"/>
    <xf numFmtId="164" fontId="7" fillId="2" borderId="10" xfId="0" applyNumberFormat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164" fontId="11" fillId="4" borderId="19" xfId="0" applyNumberFormat="1" applyFont="1" applyFill="1" applyBorder="1" applyAlignment="1">
      <alignment horizontal="center"/>
    </xf>
    <xf numFmtId="164" fontId="11" fillId="4" borderId="0" xfId="0" applyNumberFormat="1" applyFont="1" applyFill="1" applyBorder="1" applyAlignment="1">
      <alignment horizontal="center"/>
    </xf>
    <xf numFmtId="3" fontId="7" fillId="2" borderId="3" xfId="1" applyNumberFormat="1" applyFont="1" applyFill="1" applyBorder="1" applyAlignment="1">
      <alignment horizontal="center" vertical="center"/>
    </xf>
    <xf numFmtId="3" fontId="7" fillId="2" borderId="4" xfId="1" applyNumberFormat="1" applyFont="1" applyFill="1" applyBorder="1" applyAlignment="1">
      <alignment horizontal="center" vertical="center"/>
    </xf>
  </cellXfs>
  <cellStyles count="5">
    <cellStyle name="Comma" xfId="1" builtinId="3"/>
    <cellStyle name="Comma 2" xfId="2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32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'DEC 17 Published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'DEC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17 Published MOS estimates'!$D$19:$H$19</c:f>
              <c:numCache>
                <c:formatCode>#,##0</c:formatCode>
                <c:ptCount val="5"/>
                <c:pt idx="0">
                  <c:v>-6815.5</c:v>
                </c:pt>
                <c:pt idx="1">
                  <c:v>-1912.779035</c:v>
                </c:pt>
                <c:pt idx="2">
                  <c:v>-1047</c:v>
                </c:pt>
                <c:pt idx="3">
                  <c:v>-167</c:v>
                </c:pt>
                <c:pt idx="4">
                  <c:v>-854.5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'DEC 17 Published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'DEC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17 Published MOS estimates'!$D$20:$H$20</c:f>
              <c:numCache>
                <c:formatCode>#,##0</c:formatCode>
                <c:ptCount val="5"/>
                <c:pt idx="0">
                  <c:v>-13675</c:v>
                </c:pt>
                <c:pt idx="1">
                  <c:v>-3817.5802450000001</c:v>
                </c:pt>
                <c:pt idx="2">
                  <c:v>-2866</c:v>
                </c:pt>
                <c:pt idx="3">
                  <c:v>-4309.5</c:v>
                </c:pt>
                <c:pt idx="4">
                  <c:v>-3584.5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'DEC 17 Published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'DEC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17 Published MOS estimates'!$D$21:$H$21</c:f>
              <c:numCache>
                <c:formatCode>#,##0</c:formatCode>
                <c:ptCount val="5"/>
                <c:pt idx="0">
                  <c:v>-28638</c:v>
                </c:pt>
                <c:pt idx="1">
                  <c:v>-16031.44627</c:v>
                </c:pt>
                <c:pt idx="2">
                  <c:v>-7245</c:v>
                </c:pt>
                <c:pt idx="3">
                  <c:v>-9204</c:v>
                </c:pt>
                <c:pt idx="4">
                  <c:v>-9929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'DEC 17 Published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'DEC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17 Published MOS estimates'!$D$22:$H$22</c:f>
              <c:numCache>
                <c:formatCode>#,##0</c:formatCode>
                <c:ptCount val="5"/>
                <c:pt idx="0">
                  <c:v>-1913.1935483870968</c:v>
                </c:pt>
                <c:pt idx="1">
                  <c:v>-1646.8904748387097</c:v>
                </c:pt>
                <c:pt idx="2">
                  <c:v>702.25806451612902</c:v>
                </c:pt>
                <c:pt idx="3">
                  <c:v>-728.87096774193549</c:v>
                </c:pt>
                <c:pt idx="4">
                  <c:v>928.48387096774195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'DEC 17 Published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'DEC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17 Published MOS estimates'!$D$26:$H$26</c:f>
              <c:numCache>
                <c:formatCode>#,##0</c:formatCode>
                <c:ptCount val="5"/>
                <c:pt idx="0">
                  <c:v>-1250</c:v>
                </c:pt>
                <c:pt idx="1">
                  <c:v>-1222.3596199999999</c:v>
                </c:pt>
                <c:pt idx="2">
                  <c:v>500</c:v>
                </c:pt>
                <c:pt idx="3">
                  <c:v>32</c:v>
                </c:pt>
                <c:pt idx="4">
                  <c:v>1004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'DEC 17 Published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'DEC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17 Published MOS estimates'!$D$15:$H$15</c:f>
              <c:numCache>
                <c:formatCode>#,##0</c:formatCode>
                <c:ptCount val="5"/>
                <c:pt idx="0">
                  <c:v>17180</c:v>
                </c:pt>
                <c:pt idx="1">
                  <c:v>4511.5005700000002</c:v>
                </c:pt>
                <c:pt idx="2">
                  <c:v>8093</c:v>
                </c:pt>
                <c:pt idx="3">
                  <c:v>242</c:v>
                </c:pt>
                <c:pt idx="4">
                  <c:v>10460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'DEC 17 Published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'DEC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17 Published MOS estimates'!$D$16:$H$16</c:f>
              <c:numCache>
                <c:formatCode>#,##0</c:formatCode>
                <c:ptCount val="5"/>
                <c:pt idx="0">
                  <c:v>10829.5</c:v>
                </c:pt>
                <c:pt idx="1">
                  <c:v>594.15174999999999</c:v>
                </c:pt>
                <c:pt idx="2">
                  <c:v>6044.5</c:v>
                </c:pt>
                <c:pt idx="3">
                  <c:v>109.5</c:v>
                </c:pt>
                <c:pt idx="4">
                  <c:v>5821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'DEC 17 Published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'DEC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17 Published MOS estimates'!$D$17:$H$17</c:f>
              <c:numCache>
                <c:formatCode>#,##0</c:formatCode>
                <c:ptCount val="5"/>
                <c:pt idx="0">
                  <c:v>3058</c:v>
                </c:pt>
                <c:pt idx="1">
                  <c:v>-609.13143000000002</c:v>
                </c:pt>
                <c:pt idx="2">
                  <c:v>2373.5</c:v>
                </c:pt>
                <c:pt idx="3">
                  <c:v>56</c:v>
                </c:pt>
                <c:pt idx="4">
                  <c:v>2604.5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63590408"/>
        <c:axId val="357319640"/>
      </c:lineChart>
      <c:catAx>
        <c:axId val="63590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7319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73196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96540205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5904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44476258644"/>
          <c:w val="0.457570303712036"/>
          <c:h val="0.146452815557146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'DEC 17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'DEC 17 Published MOS estimates'!$K$5:$K$35</c:f>
              <c:numCache>
                <c:formatCode>#,##0</c:formatCode>
                <c:ptCount val="31"/>
                <c:pt idx="0">
                  <c:v>17180</c:v>
                </c:pt>
                <c:pt idx="1">
                  <c:v>11991</c:v>
                </c:pt>
                <c:pt idx="2">
                  <c:v>9668</c:v>
                </c:pt>
                <c:pt idx="3">
                  <c:v>6971</c:v>
                </c:pt>
                <c:pt idx="4">
                  <c:v>5696</c:v>
                </c:pt>
                <c:pt idx="5">
                  <c:v>4826</c:v>
                </c:pt>
                <c:pt idx="6">
                  <c:v>4110</c:v>
                </c:pt>
                <c:pt idx="7">
                  <c:v>3471</c:v>
                </c:pt>
                <c:pt idx="8">
                  <c:v>2645</c:v>
                </c:pt>
                <c:pt idx="9">
                  <c:v>1485</c:v>
                </c:pt>
                <c:pt idx="10">
                  <c:v>1089</c:v>
                </c:pt>
                <c:pt idx="11">
                  <c:v>705</c:v>
                </c:pt>
                <c:pt idx="12">
                  <c:v>293</c:v>
                </c:pt>
                <c:pt idx="13">
                  <c:v>0</c:v>
                </c:pt>
                <c:pt idx="14">
                  <c:v>-132</c:v>
                </c:pt>
                <c:pt idx="15">
                  <c:v>-1250</c:v>
                </c:pt>
                <c:pt idx="16">
                  <c:v>-2027</c:v>
                </c:pt>
                <c:pt idx="17">
                  <c:v>-2924</c:v>
                </c:pt>
                <c:pt idx="18">
                  <c:v>-3113</c:v>
                </c:pt>
                <c:pt idx="19">
                  <c:v>-3522</c:v>
                </c:pt>
                <c:pt idx="20">
                  <c:v>-4282</c:v>
                </c:pt>
                <c:pt idx="21">
                  <c:v>-5215</c:v>
                </c:pt>
                <c:pt idx="22">
                  <c:v>-6506</c:v>
                </c:pt>
                <c:pt idx="23">
                  <c:v>-7125</c:v>
                </c:pt>
                <c:pt idx="24">
                  <c:v>-7550</c:v>
                </c:pt>
                <c:pt idx="25">
                  <c:v>-8841</c:v>
                </c:pt>
                <c:pt idx="26">
                  <c:v>-9617</c:v>
                </c:pt>
                <c:pt idx="27">
                  <c:v>-11347</c:v>
                </c:pt>
                <c:pt idx="28">
                  <c:v>-12794</c:v>
                </c:pt>
                <c:pt idx="29">
                  <c:v>-14556</c:v>
                </c:pt>
                <c:pt idx="30">
                  <c:v>-28638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'DEC 17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'DEC 17 Published MOS estimates'!$L$5:$L$35</c:f>
              <c:numCache>
                <c:formatCode>#,##0</c:formatCode>
                <c:ptCount val="31"/>
                <c:pt idx="0">
                  <c:v>4511.5005700000002</c:v>
                </c:pt>
                <c:pt idx="1">
                  <c:v>719.00008000000003</c:v>
                </c:pt>
                <c:pt idx="2">
                  <c:v>469.30342000000002</c:v>
                </c:pt>
                <c:pt idx="3">
                  <c:v>205.04208</c:v>
                </c:pt>
                <c:pt idx="4">
                  <c:v>-1.1189100000000001</c:v>
                </c:pt>
                <c:pt idx="5">
                  <c:v>-71.921090000000007</c:v>
                </c:pt>
                <c:pt idx="6">
                  <c:v>-296.77544999999998</c:v>
                </c:pt>
                <c:pt idx="7">
                  <c:v>-527.99977000000001</c:v>
                </c:pt>
                <c:pt idx="8">
                  <c:v>-690.26309000000003</c:v>
                </c:pt>
                <c:pt idx="9">
                  <c:v>-764.14796999999999</c:v>
                </c:pt>
                <c:pt idx="10">
                  <c:v>-907.61474999999996</c:v>
                </c:pt>
                <c:pt idx="11">
                  <c:v>-1023.43312</c:v>
                </c:pt>
                <c:pt idx="12">
                  <c:v>-1088.8012799999999</c:v>
                </c:pt>
                <c:pt idx="13">
                  <c:v>-1127.65452</c:v>
                </c:pt>
                <c:pt idx="14">
                  <c:v>-1186.9070200000001</c:v>
                </c:pt>
                <c:pt idx="15">
                  <c:v>-1222.3596199999999</c:v>
                </c:pt>
                <c:pt idx="16">
                  <c:v>-1390.0877800000001</c:v>
                </c:pt>
                <c:pt idx="17">
                  <c:v>-1483.95117</c:v>
                </c:pt>
                <c:pt idx="18">
                  <c:v>-1557.0368699999999</c:v>
                </c:pt>
                <c:pt idx="19">
                  <c:v>-1608.9062799999999</c:v>
                </c:pt>
                <c:pt idx="20">
                  <c:v>-1706.0224700000001</c:v>
                </c:pt>
                <c:pt idx="21">
                  <c:v>-1790.0008</c:v>
                </c:pt>
                <c:pt idx="22">
                  <c:v>-1838.3310899999999</c:v>
                </c:pt>
                <c:pt idx="23">
                  <c:v>-1987.2269799999999</c:v>
                </c:pt>
                <c:pt idx="24">
                  <c:v>-2249.6205799999998</c:v>
                </c:pt>
                <c:pt idx="25">
                  <c:v>-2620.9997600000002</c:v>
                </c:pt>
                <c:pt idx="26">
                  <c:v>-2900.6641</c:v>
                </c:pt>
                <c:pt idx="27">
                  <c:v>-3249.99964</c:v>
                </c:pt>
                <c:pt idx="28">
                  <c:v>-3591.1113500000001</c:v>
                </c:pt>
                <c:pt idx="29">
                  <c:v>-4044.0491400000001</c:v>
                </c:pt>
                <c:pt idx="30">
                  <c:v>-16031.44627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'DEC 17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'DEC 17 Published MOS estimates'!$M$5:$M$35</c:f>
              <c:numCache>
                <c:formatCode>#,##0</c:formatCode>
                <c:ptCount val="31"/>
                <c:pt idx="0">
                  <c:v>8093</c:v>
                </c:pt>
                <c:pt idx="1">
                  <c:v>6844</c:v>
                </c:pt>
                <c:pt idx="2">
                  <c:v>5245</c:v>
                </c:pt>
                <c:pt idx="3">
                  <c:v>4099</c:v>
                </c:pt>
                <c:pt idx="4">
                  <c:v>3394</c:v>
                </c:pt>
                <c:pt idx="5">
                  <c:v>3032</c:v>
                </c:pt>
                <c:pt idx="6">
                  <c:v>2811</c:v>
                </c:pt>
                <c:pt idx="7">
                  <c:v>2561</c:v>
                </c:pt>
                <c:pt idx="8">
                  <c:v>2186</c:v>
                </c:pt>
                <c:pt idx="9">
                  <c:v>1885</c:v>
                </c:pt>
                <c:pt idx="10">
                  <c:v>1425</c:v>
                </c:pt>
                <c:pt idx="11">
                  <c:v>1190</c:v>
                </c:pt>
                <c:pt idx="12">
                  <c:v>1148</c:v>
                </c:pt>
                <c:pt idx="13">
                  <c:v>973</c:v>
                </c:pt>
                <c:pt idx="14">
                  <c:v>695</c:v>
                </c:pt>
                <c:pt idx="15">
                  <c:v>500</c:v>
                </c:pt>
                <c:pt idx="16">
                  <c:v>211</c:v>
                </c:pt>
                <c:pt idx="17">
                  <c:v>-44</c:v>
                </c:pt>
                <c:pt idx="18">
                  <c:v>-187</c:v>
                </c:pt>
                <c:pt idx="19">
                  <c:v>-403</c:v>
                </c:pt>
                <c:pt idx="20">
                  <c:v>-541</c:v>
                </c:pt>
                <c:pt idx="21">
                  <c:v>-746</c:v>
                </c:pt>
                <c:pt idx="22">
                  <c:v>-916</c:v>
                </c:pt>
                <c:pt idx="23">
                  <c:v>-1178</c:v>
                </c:pt>
                <c:pt idx="24">
                  <c:v>-1354</c:v>
                </c:pt>
                <c:pt idx="25">
                  <c:v>-1745</c:v>
                </c:pt>
                <c:pt idx="26">
                  <c:v>-2116</c:v>
                </c:pt>
                <c:pt idx="27">
                  <c:v>-2315</c:v>
                </c:pt>
                <c:pt idx="28">
                  <c:v>-2462</c:v>
                </c:pt>
                <c:pt idx="29">
                  <c:v>-3270</c:v>
                </c:pt>
                <c:pt idx="30">
                  <c:v>-7245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'DEC 17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'DEC 17 Published MOS estimates'!$N$5:$N$35</c:f>
              <c:numCache>
                <c:formatCode>#,##0</c:formatCode>
                <c:ptCount val="31"/>
                <c:pt idx="0">
                  <c:v>242</c:v>
                </c:pt>
                <c:pt idx="1">
                  <c:v>115</c:v>
                </c:pt>
                <c:pt idx="2">
                  <c:v>104</c:v>
                </c:pt>
                <c:pt idx="3">
                  <c:v>75</c:v>
                </c:pt>
                <c:pt idx="4">
                  <c:v>70</c:v>
                </c:pt>
                <c:pt idx="5">
                  <c:v>64</c:v>
                </c:pt>
                <c:pt idx="6">
                  <c:v>61</c:v>
                </c:pt>
                <c:pt idx="7">
                  <c:v>57</c:v>
                </c:pt>
                <c:pt idx="8">
                  <c:v>55</c:v>
                </c:pt>
                <c:pt idx="9">
                  <c:v>54</c:v>
                </c:pt>
                <c:pt idx="10">
                  <c:v>50</c:v>
                </c:pt>
                <c:pt idx="11">
                  <c:v>46</c:v>
                </c:pt>
                <c:pt idx="12">
                  <c:v>41</c:v>
                </c:pt>
                <c:pt idx="13">
                  <c:v>38</c:v>
                </c:pt>
                <c:pt idx="14">
                  <c:v>34</c:v>
                </c:pt>
                <c:pt idx="15">
                  <c:v>32</c:v>
                </c:pt>
                <c:pt idx="16">
                  <c:v>27</c:v>
                </c:pt>
                <c:pt idx="17">
                  <c:v>21</c:v>
                </c:pt>
                <c:pt idx="18">
                  <c:v>13</c:v>
                </c:pt>
                <c:pt idx="19">
                  <c:v>9</c:v>
                </c:pt>
                <c:pt idx="20">
                  <c:v>3</c:v>
                </c:pt>
                <c:pt idx="21">
                  <c:v>-46</c:v>
                </c:pt>
                <c:pt idx="22">
                  <c:v>-103</c:v>
                </c:pt>
                <c:pt idx="23">
                  <c:v>-231</c:v>
                </c:pt>
                <c:pt idx="24">
                  <c:v>-356</c:v>
                </c:pt>
                <c:pt idx="25">
                  <c:v>-867</c:v>
                </c:pt>
                <c:pt idx="26">
                  <c:v>-1271</c:v>
                </c:pt>
                <c:pt idx="27">
                  <c:v>-3109</c:v>
                </c:pt>
                <c:pt idx="28">
                  <c:v>-3645</c:v>
                </c:pt>
                <c:pt idx="29">
                  <c:v>-4974</c:v>
                </c:pt>
                <c:pt idx="30">
                  <c:v>-9204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'DEC 17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'DEC 17 Published MOS estimates'!$O$5:$O$35</c:f>
              <c:numCache>
                <c:formatCode>#,##0</c:formatCode>
                <c:ptCount val="31"/>
                <c:pt idx="0">
                  <c:v>10460</c:v>
                </c:pt>
                <c:pt idx="1">
                  <c:v>6832</c:v>
                </c:pt>
                <c:pt idx="2">
                  <c:v>4810</c:v>
                </c:pt>
                <c:pt idx="3">
                  <c:v>4336</c:v>
                </c:pt>
                <c:pt idx="4">
                  <c:v>3942</c:v>
                </c:pt>
                <c:pt idx="5">
                  <c:v>3715</c:v>
                </c:pt>
                <c:pt idx="6">
                  <c:v>3231</c:v>
                </c:pt>
                <c:pt idx="7">
                  <c:v>2684</c:v>
                </c:pt>
                <c:pt idx="8">
                  <c:v>2525</c:v>
                </c:pt>
                <c:pt idx="9">
                  <c:v>2157</c:v>
                </c:pt>
                <c:pt idx="10">
                  <c:v>1979</c:v>
                </c:pt>
                <c:pt idx="11">
                  <c:v>1744</c:v>
                </c:pt>
                <c:pt idx="12">
                  <c:v>1521</c:v>
                </c:pt>
                <c:pt idx="13">
                  <c:v>1399</c:v>
                </c:pt>
                <c:pt idx="14">
                  <c:v>1197</c:v>
                </c:pt>
                <c:pt idx="15">
                  <c:v>1004</c:v>
                </c:pt>
                <c:pt idx="16">
                  <c:v>850</c:v>
                </c:pt>
                <c:pt idx="17">
                  <c:v>539</c:v>
                </c:pt>
                <c:pt idx="18">
                  <c:v>462</c:v>
                </c:pt>
                <c:pt idx="19">
                  <c:v>264</c:v>
                </c:pt>
                <c:pt idx="20">
                  <c:v>35</c:v>
                </c:pt>
                <c:pt idx="21">
                  <c:v>-169</c:v>
                </c:pt>
                <c:pt idx="22">
                  <c:v>-659</c:v>
                </c:pt>
                <c:pt idx="23">
                  <c:v>-1050</c:v>
                </c:pt>
                <c:pt idx="24">
                  <c:v>-1201</c:v>
                </c:pt>
                <c:pt idx="25">
                  <c:v>-1560</c:v>
                </c:pt>
                <c:pt idx="26">
                  <c:v>-2294</c:v>
                </c:pt>
                <c:pt idx="27">
                  <c:v>-2872</c:v>
                </c:pt>
                <c:pt idx="28">
                  <c:v>-3391</c:v>
                </c:pt>
                <c:pt idx="29">
                  <c:v>-3778</c:v>
                </c:pt>
                <c:pt idx="30">
                  <c:v>-9929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321208"/>
        <c:axId val="700558552"/>
      </c:lineChart>
      <c:catAx>
        <c:axId val="357321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43861184023"/>
              <c:y val="0.937435496001596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055855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70055855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5.1810090405365994E-2"/>
              <c:y val="0.413179229789258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732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81714785653"/>
          <c:y val="0.74157265429540609"/>
          <c:w val="0.66537556138815979"/>
          <c:h val="0.142346241807493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'JAN 18 Published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'JAN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18 Published MOS estimates'!$D$19:$H$19</c:f>
              <c:numCache>
                <c:formatCode>#,##0</c:formatCode>
                <c:ptCount val="5"/>
                <c:pt idx="0">
                  <c:v>-6907.5</c:v>
                </c:pt>
                <c:pt idx="1">
                  <c:v>-2752.2373150000003</c:v>
                </c:pt>
                <c:pt idx="2">
                  <c:v>-188</c:v>
                </c:pt>
                <c:pt idx="3">
                  <c:v>-2685</c:v>
                </c:pt>
                <c:pt idx="4">
                  <c:v>-2586.5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18 Published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'JAN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18 Published MOS estimates'!$D$20:$H$20</c:f>
              <c:numCache>
                <c:formatCode>#,##0</c:formatCode>
                <c:ptCount val="5"/>
                <c:pt idx="0">
                  <c:v>-16213.5</c:v>
                </c:pt>
                <c:pt idx="1">
                  <c:v>-4127.2006099999999</c:v>
                </c:pt>
                <c:pt idx="2">
                  <c:v>-2672.5</c:v>
                </c:pt>
                <c:pt idx="3">
                  <c:v>-5765</c:v>
                </c:pt>
                <c:pt idx="4">
                  <c:v>-5781.5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18 Published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'JAN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18 Published MOS estimates'!$D$21:$H$21</c:f>
              <c:numCache>
                <c:formatCode>#,##0</c:formatCode>
                <c:ptCount val="5"/>
                <c:pt idx="0">
                  <c:v>-40396</c:v>
                </c:pt>
                <c:pt idx="1">
                  <c:v>-18654.902199999</c:v>
                </c:pt>
                <c:pt idx="2">
                  <c:v>-10895</c:v>
                </c:pt>
                <c:pt idx="3">
                  <c:v>-19723</c:v>
                </c:pt>
                <c:pt idx="4">
                  <c:v>-10489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18 Published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'JAN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18 Published MOS estimates'!$D$22:$H$22</c:f>
              <c:numCache>
                <c:formatCode>#,##0</c:formatCode>
                <c:ptCount val="5"/>
                <c:pt idx="0">
                  <c:v>-3647.9354838709678</c:v>
                </c:pt>
                <c:pt idx="1">
                  <c:v>-1701.481220645129</c:v>
                </c:pt>
                <c:pt idx="2">
                  <c:v>1636.0967741935483</c:v>
                </c:pt>
                <c:pt idx="3">
                  <c:v>-1823.9032258064517</c:v>
                </c:pt>
                <c:pt idx="4">
                  <c:v>-212.09677419354838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18 Published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'JAN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18 Published MOS estimates'!$D$26:$H$26</c:f>
              <c:numCache>
                <c:formatCode>#,##0</c:formatCode>
                <c:ptCount val="5"/>
                <c:pt idx="0">
                  <c:v>-3133</c:v>
                </c:pt>
                <c:pt idx="1">
                  <c:v>-1256.0605499999999</c:v>
                </c:pt>
                <c:pt idx="2">
                  <c:v>1433</c:v>
                </c:pt>
                <c:pt idx="3">
                  <c:v>-6</c:v>
                </c:pt>
                <c:pt idx="4">
                  <c:v>89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18 Published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'JAN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18 Published MOS estimates'!$D$15:$H$15</c:f>
              <c:numCache>
                <c:formatCode>#,##0</c:formatCode>
                <c:ptCount val="5"/>
                <c:pt idx="0">
                  <c:v>14098</c:v>
                </c:pt>
                <c:pt idx="1">
                  <c:v>2164.5310100000002</c:v>
                </c:pt>
                <c:pt idx="2">
                  <c:v>14130</c:v>
                </c:pt>
                <c:pt idx="3">
                  <c:v>1558</c:v>
                </c:pt>
                <c:pt idx="4">
                  <c:v>9163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'JAN 18 Published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'JAN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18 Published MOS estimates'!$D$16:$H$16</c:f>
              <c:numCache>
                <c:formatCode>#,##0</c:formatCode>
                <c:ptCount val="5"/>
                <c:pt idx="0">
                  <c:v>8824</c:v>
                </c:pt>
                <c:pt idx="1">
                  <c:v>1377.62789</c:v>
                </c:pt>
                <c:pt idx="2">
                  <c:v>7228</c:v>
                </c:pt>
                <c:pt idx="3">
                  <c:v>110</c:v>
                </c:pt>
                <c:pt idx="4">
                  <c:v>4455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'JAN 18 Published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'JAN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18 Published MOS estimates'!$D$17:$H$17</c:f>
              <c:numCache>
                <c:formatCode>#,##0</c:formatCode>
                <c:ptCount val="5"/>
                <c:pt idx="0">
                  <c:v>1522.5</c:v>
                </c:pt>
                <c:pt idx="1">
                  <c:v>313.62378999999999</c:v>
                </c:pt>
                <c:pt idx="2">
                  <c:v>3238.5</c:v>
                </c:pt>
                <c:pt idx="3">
                  <c:v>60.5</c:v>
                </c:pt>
                <c:pt idx="4">
                  <c:v>2301.5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700559728"/>
        <c:axId val="700560120"/>
      </c:lineChart>
      <c:catAx>
        <c:axId val="70055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0560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0056012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0559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'JAN 18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'JAN 18 Published MOS estimates'!$K$5:$K$35</c:f>
              <c:numCache>
                <c:formatCode>#,##0</c:formatCode>
                <c:ptCount val="31"/>
                <c:pt idx="0">
                  <c:v>14098</c:v>
                </c:pt>
                <c:pt idx="1">
                  <c:v>9872</c:v>
                </c:pt>
                <c:pt idx="2">
                  <c:v>7776</c:v>
                </c:pt>
                <c:pt idx="3">
                  <c:v>6841</c:v>
                </c:pt>
                <c:pt idx="4">
                  <c:v>4591</c:v>
                </c:pt>
                <c:pt idx="5">
                  <c:v>3704</c:v>
                </c:pt>
                <c:pt idx="6">
                  <c:v>2336</c:v>
                </c:pt>
                <c:pt idx="7">
                  <c:v>2042</c:v>
                </c:pt>
                <c:pt idx="8">
                  <c:v>1003</c:v>
                </c:pt>
                <c:pt idx="9">
                  <c:v>0</c:v>
                </c:pt>
                <c:pt idx="10">
                  <c:v>-180</c:v>
                </c:pt>
                <c:pt idx="11">
                  <c:v>-1019</c:v>
                </c:pt>
                <c:pt idx="12">
                  <c:v>-1521</c:v>
                </c:pt>
                <c:pt idx="13">
                  <c:v>-1726</c:v>
                </c:pt>
                <c:pt idx="14">
                  <c:v>-2452</c:v>
                </c:pt>
                <c:pt idx="15">
                  <c:v>-3133</c:v>
                </c:pt>
                <c:pt idx="16">
                  <c:v>-3585</c:v>
                </c:pt>
                <c:pt idx="17">
                  <c:v>-3879</c:v>
                </c:pt>
                <c:pt idx="18">
                  <c:v>-4409</c:v>
                </c:pt>
                <c:pt idx="19">
                  <c:v>-4934</c:v>
                </c:pt>
                <c:pt idx="20">
                  <c:v>-5684</c:v>
                </c:pt>
                <c:pt idx="21">
                  <c:v>-6015</c:v>
                </c:pt>
                <c:pt idx="22">
                  <c:v>-6807</c:v>
                </c:pt>
                <c:pt idx="23">
                  <c:v>-7008</c:v>
                </c:pt>
                <c:pt idx="24">
                  <c:v>-7670</c:v>
                </c:pt>
                <c:pt idx="25">
                  <c:v>-8736</c:v>
                </c:pt>
                <c:pt idx="26">
                  <c:v>-10510</c:v>
                </c:pt>
                <c:pt idx="27">
                  <c:v>-13258</c:v>
                </c:pt>
                <c:pt idx="28">
                  <c:v>-15358</c:v>
                </c:pt>
                <c:pt idx="29">
                  <c:v>-17069</c:v>
                </c:pt>
                <c:pt idx="30">
                  <c:v>-40396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'JAN 18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'JAN 18 Published MOS estimates'!$L$5:$L$35</c:f>
              <c:numCache>
                <c:formatCode>#,##0</c:formatCode>
                <c:ptCount val="31"/>
                <c:pt idx="0">
                  <c:v>2164.5310100000002</c:v>
                </c:pt>
                <c:pt idx="1">
                  <c:v>1521.25775</c:v>
                </c:pt>
                <c:pt idx="2">
                  <c:v>1233.99803</c:v>
                </c:pt>
                <c:pt idx="3">
                  <c:v>1006.30518</c:v>
                </c:pt>
                <c:pt idx="4">
                  <c:v>775.83882000000006</c:v>
                </c:pt>
                <c:pt idx="5">
                  <c:v>656.66115000000002</c:v>
                </c:pt>
                <c:pt idx="6">
                  <c:v>572.04881999999998</c:v>
                </c:pt>
                <c:pt idx="7">
                  <c:v>385.99954000000002</c:v>
                </c:pt>
                <c:pt idx="8">
                  <c:v>241.24804</c:v>
                </c:pt>
                <c:pt idx="9">
                  <c:v>-35.749499999999998</c:v>
                </c:pt>
                <c:pt idx="10">
                  <c:v>-197.78604999999999</c:v>
                </c:pt>
                <c:pt idx="11">
                  <c:v>-240.14528999999999</c:v>
                </c:pt>
                <c:pt idx="12">
                  <c:v>-583.61446999999998</c:v>
                </c:pt>
                <c:pt idx="13">
                  <c:v>-809.84900000000005</c:v>
                </c:pt>
                <c:pt idx="14">
                  <c:v>-969.66797999999994</c:v>
                </c:pt>
                <c:pt idx="15">
                  <c:v>-1256.0605499999999</c:v>
                </c:pt>
                <c:pt idx="16">
                  <c:v>-1376.9998700000001</c:v>
                </c:pt>
                <c:pt idx="17">
                  <c:v>-1469.3493699999999</c:v>
                </c:pt>
                <c:pt idx="18">
                  <c:v>-1672.4033300000001</c:v>
                </c:pt>
                <c:pt idx="19">
                  <c:v>-1923.5351800000001</c:v>
                </c:pt>
                <c:pt idx="20">
                  <c:v>-2053.8847599999999</c:v>
                </c:pt>
                <c:pt idx="21">
                  <c:v>-2341.8212800000001</c:v>
                </c:pt>
                <c:pt idx="22">
                  <c:v>-2608.62574</c:v>
                </c:pt>
                <c:pt idx="23">
                  <c:v>-2895.8488900000002</c:v>
                </c:pt>
                <c:pt idx="24">
                  <c:v>-3167.9456799999998</c:v>
                </c:pt>
                <c:pt idx="25">
                  <c:v>-3349.3060099999998</c:v>
                </c:pt>
                <c:pt idx="26">
                  <c:v>-3674.0346100000002</c:v>
                </c:pt>
                <c:pt idx="27">
                  <c:v>-3767.8751999999999</c:v>
                </c:pt>
                <c:pt idx="28">
                  <c:v>-3990.2098900000001</c:v>
                </c:pt>
                <c:pt idx="29">
                  <c:v>-4264.1913299999997</c:v>
                </c:pt>
                <c:pt idx="30">
                  <c:v>-18654.902199999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'JAN 18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'JAN 18 Published MOS estimates'!$M$5:$M$35</c:f>
              <c:numCache>
                <c:formatCode>#,##0</c:formatCode>
                <c:ptCount val="31"/>
                <c:pt idx="0">
                  <c:v>14130</c:v>
                </c:pt>
                <c:pt idx="1">
                  <c:v>8029</c:v>
                </c:pt>
                <c:pt idx="2">
                  <c:v>6427</c:v>
                </c:pt>
                <c:pt idx="3">
                  <c:v>5331</c:v>
                </c:pt>
                <c:pt idx="4">
                  <c:v>4905</c:v>
                </c:pt>
                <c:pt idx="5">
                  <c:v>4427</c:v>
                </c:pt>
                <c:pt idx="6">
                  <c:v>3694</c:v>
                </c:pt>
                <c:pt idx="7">
                  <c:v>3388</c:v>
                </c:pt>
                <c:pt idx="8">
                  <c:v>3089</c:v>
                </c:pt>
                <c:pt idx="9">
                  <c:v>2847</c:v>
                </c:pt>
                <c:pt idx="10">
                  <c:v>2512</c:v>
                </c:pt>
                <c:pt idx="11">
                  <c:v>2403</c:v>
                </c:pt>
                <c:pt idx="12">
                  <c:v>2104</c:v>
                </c:pt>
                <c:pt idx="13">
                  <c:v>1964</c:v>
                </c:pt>
                <c:pt idx="14">
                  <c:v>1790</c:v>
                </c:pt>
                <c:pt idx="15">
                  <c:v>1433</c:v>
                </c:pt>
                <c:pt idx="16">
                  <c:v>1130</c:v>
                </c:pt>
                <c:pt idx="17">
                  <c:v>930</c:v>
                </c:pt>
                <c:pt idx="18">
                  <c:v>687</c:v>
                </c:pt>
                <c:pt idx="19">
                  <c:v>483</c:v>
                </c:pt>
                <c:pt idx="20">
                  <c:v>317</c:v>
                </c:pt>
                <c:pt idx="21">
                  <c:v>113</c:v>
                </c:pt>
                <c:pt idx="22">
                  <c:v>-105</c:v>
                </c:pt>
                <c:pt idx="23">
                  <c:v>-271</c:v>
                </c:pt>
                <c:pt idx="24">
                  <c:v>-621</c:v>
                </c:pt>
                <c:pt idx="25">
                  <c:v>-1014</c:v>
                </c:pt>
                <c:pt idx="26">
                  <c:v>-1418</c:v>
                </c:pt>
                <c:pt idx="27">
                  <c:v>-1745</c:v>
                </c:pt>
                <c:pt idx="28">
                  <c:v>-2066</c:v>
                </c:pt>
                <c:pt idx="29">
                  <c:v>-3279</c:v>
                </c:pt>
                <c:pt idx="30">
                  <c:v>-10895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'JAN 18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'JAN 18 Published MOS estimates'!$N$5:$N$35</c:f>
              <c:numCache>
                <c:formatCode>#,##0</c:formatCode>
                <c:ptCount val="31"/>
                <c:pt idx="0">
                  <c:v>1558</c:v>
                </c:pt>
                <c:pt idx="1">
                  <c:v>117</c:v>
                </c:pt>
                <c:pt idx="2">
                  <c:v>103</c:v>
                </c:pt>
                <c:pt idx="3">
                  <c:v>90</c:v>
                </c:pt>
                <c:pt idx="4">
                  <c:v>83</c:v>
                </c:pt>
                <c:pt idx="5">
                  <c:v>75</c:v>
                </c:pt>
                <c:pt idx="6">
                  <c:v>66</c:v>
                </c:pt>
                <c:pt idx="7">
                  <c:v>63</c:v>
                </c:pt>
                <c:pt idx="8">
                  <c:v>58</c:v>
                </c:pt>
                <c:pt idx="9">
                  <c:v>56</c:v>
                </c:pt>
                <c:pt idx="10">
                  <c:v>51</c:v>
                </c:pt>
                <c:pt idx="11">
                  <c:v>43</c:v>
                </c:pt>
                <c:pt idx="12">
                  <c:v>31</c:v>
                </c:pt>
                <c:pt idx="13">
                  <c:v>12</c:v>
                </c:pt>
                <c:pt idx="14">
                  <c:v>1</c:v>
                </c:pt>
                <c:pt idx="15">
                  <c:v>-6</c:v>
                </c:pt>
                <c:pt idx="16">
                  <c:v>-180</c:v>
                </c:pt>
                <c:pt idx="17">
                  <c:v>-350</c:v>
                </c:pt>
                <c:pt idx="18">
                  <c:v>-716</c:v>
                </c:pt>
                <c:pt idx="19">
                  <c:v>-1491</c:v>
                </c:pt>
                <c:pt idx="20">
                  <c:v>-1911</c:v>
                </c:pt>
                <c:pt idx="21">
                  <c:v>-2229</c:v>
                </c:pt>
                <c:pt idx="22">
                  <c:v>-2489</c:v>
                </c:pt>
                <c:pt idx="23">
                  <c:v>-2881</c:v>
                </c:pt>
                <c:pt idx="24">
                  <c:v>-3211</c:v>
                </c:pt>
                <c:pt idx="25">
                  <c:v>-3535</c:v>
                </c:pt>
                <c:pt idx="26">
                  <c:v>-4232</c:v>
                </c:pt>
                <c:pt idx="27">
                  <c:v>-4464</c:v>
                </c:pt>
                <c:pt idx="28">
                  <c:v>-5504</c:v>
                </c:pt>
                <c:pt idx="29">
                  <c:v>-6026</c:v>
                </c:pt>
                <c:pt idx="30">
                  <c:v>-19723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'JAN 18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'JAN 18 Published MOS estimates'!$O$5:$O$35</c:f>
              <c:numCache>
                <c:formatCode>#,##0</c:formatCode>
                <c:ptCount val="31"/>
                <c:pt idx="0">
                  <c:v>9163</c:v>
                </c:pt>
                <c:pt idx="1">
                  <c:v>4820</c:v>
                </c:pt>
                <c:pt idx="2">
                  <c:v>4090</c:v>
                </c:pt>
                <c:pt idx="3">
                  <c:v>3691</c:v>
                </c:pt>
                <c:pt idx="4">
                  <c:v>3314</c:v>
                </c:pt>
                <c:pt idx="5">
                  <c:v>2854</c:v>
                </c:pt>
                <c:pt idx="6">
                  <c:v>2504</c:v>
                </c:pt>
                <c:pt idx="7">
                  <c:v>2376</c:v>
                </c:pt>
                <c:pt idx="8">
                  <c:v>2227</c:v>
                </c:pt>
                <c:pt idx="9">
                  <c:v>2004</c:v>
                </c:pt>
                <c:pt idx="10">
                  <c:v>1823</c:v>
                </c:pt>
                <c:pt idx="11">
                  <c:v>1565</c:v>
                </c:pt>
                <c:pt idx="12">
                  <c:v>1098</c:v>
                </c:pt>
                <c:pt idx="13">
                  <c:v>756</c:v>
                </c:pt>
                <c:pt idx="14">
                  <c:v>578</c:v>
                </c:pt>
                <c:pt idx="15">
                  <c:v>89</c:v>
                </c:pt>
                <c:pt idx="16">
                  <c:v>-271</c:v>
                </c:pt>
                <c:pt idx="17">
                  <c:v>-705</c:v>
                </c:pt>
                <c:pt idx="18">
                  <c:v>-1115</c:v>
                </c:pt>
                <c:pt idx="19">
                  <c:v>-1370</c:v>
                </c:pt>
                <c:pt idx="20">
                  <c:v>-1653</c:v>
                </c:pt>
                <c:pt idx="21">
                  <c:v>-2029</c:v>
                </c:pt>
                <c:pt idx="22">
                  <c:v>-2353</c:v>
                </c:pt>
                <c:pt idx="23">
                  <c:v>-2820</c:v>
                </c:pt>
                <c:pt idx="24">
                  <c:v>-3134</c:v>
                </c:pt>
                <c:pt idx="25">
                  <c:v>-3518</c:v>
                </c:pt>
                <c:pt idx="26">
                  <c:v>-3893</c:v>
                </c:pt>
                <c:pt idx="27">
                  <c:v>-4614</c:v>
                </c:pt>
                <c:pt idx="28">
                  <c:v>-5264</c:v>
                </c:pt>
                <c:pt idx="29">
                  <c:v>-6299</c:v>
                </c:pt>
                <c:pt idx="30">
                  <c:v>-10489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172848"/>
        <c:axId val="393173240"/>
      </c:lineChart>
      <c:catAx>
        <c:axId val="393172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3173240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931732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3172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'FEB 18 Published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'FEB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18 Published MOS estimates'!$D$19:$H$19</c:f>
              <c:numCache>
                <c:formatCode>#,##0</c:formatCode>
                <c:ptCount val="5"/>
                <c:pt idx="0">
                  <c:v>-8559.5</c:v>
                </c:pt>
                <c:pt idx="1">
                  <c:v>-1258.356385</c:v>
                </c:pt>
                <c:pt idx="2">
                  <c:v>-1313</c:v>
                </c:pt>
                <c:pt idx="3">
                  <c:v>-1244.75</c:v>
                </c:pt>
                <c:pt idx="4">
                  <c:v>-1358.25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 18 Published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'FEB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18 Published MOS estimates'!$D$20:$H$20</c:f>
              <c:numCache>
                <c:formatCode>#,##0</c:formatCode>
                <c:ptCount val="5"/>
                <c:pt idx="0">
                  <c:v>-12462.05</c:v>
                </c:pt>
                <c:pt idx="1">
                  <c:v>-2872.8848819999998</c:v>
                </c:pt>
                <c:pt idx="2">
                  <c:v>-3427.65</c:v>
                </c:pt>
                <c:pt idx="3">
                  <c:v>-7102.9</c:v>
                </c:pt>
                <c:pt idx="4">
                  <c:v>-2990.35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'FEB 18 Published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'FEB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18 Published MOS estimates'!$D$21:$H$21</c:f>
              <c:numCache>
                <c:formatCode>#,##0</c:formatCode>
                <c:ptCount val="5"/>
                <c:pt idx="0">
                  <c:v>-24902</c:v>
                </c:pt>
                <c:pt idx="1">
                  <c:v>-12227.99987</c:v>
                </c:pt>
                <c:pt idx="2">
                  <c:v>-6256</c:v>
                </c:pt>
                <c:pt idx="3">
                  <c:v>-12396</c:v>
                </c:pt>
                <c:pt idx="4">
                  <c:v>-9517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'FEB 18 Published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'FEB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18 Published MOS estimates'!$D$22:$H$22</c:f>
              <c:numCache>
                <c:formatCode>#,##0</c:formatCode>
                <c:ptCount val="5"/>
                <c:pt idx="0">
                  <c:v>-3765.0357142857142</c:v>
                </c:pt>
                <c:pt idx="1">
                  <c:v>-300.82762142857121</c:v>
                </c:pt>
                <c:pt idx="2">
                  <c:v>303.53571428571428</c:v>
                </c:pt>
                <c:pt idx="3">
                  <c:v>-1352.5</c:v>
                </c:pt>
                <c:pt idx="4">
                  <c:v>-12.071428571428571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'FEB 18 Published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'FEB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18 Published MOS estimates'!$D$26:$H$26</c:f>
              <c:numCache>
                <c:formatCode>#,##0</c:formatCode>
                <c:ptCount val="5"/>
                <c:pt idx="0">
                  <c:v>-4174</c:v>
                </c:pt>
                <c:pt idx="1">
                  <c:v>-164.87121500000001</c:v>
                </c:pt>
                <c:pt idx="2">
                  <c:v>-109.5</c:v>
                </c:pt>
                <c:pt idx="3">
                  <c:v>12.5</c:v>
                </c:pt>
                <c:pt idx="4">
                  <c:v>155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'FEB 18 Published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'FEB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18 Published MOS estimates'!$D$15:$H$15</c:f>
              <c:numCache>
                <c:formatCode>#,##0</c:formatCode>
                <c:ptCount val="5"/>
                <c:pt idx="0">
                  <c:v>17286</c:v>
                </c:pt>
                <c:pt idx="1">
                  <c:v>7095.0002599999998</c:v>
                </c:pt>
                <c:pt idx="2">
                  <c:v>9854</c:v>
                </c:pt>
                <c:pt idx="3">
                  <c:v>235</c:v>
                </c:pt>
                <c:pt idx="4">
                  <c:v>6718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'FEB 18 Published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'FEB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18 Published MOS estimates'!$D$16:$H$16</c:f>
              <c:numCache>
                <c:formatCode>#,##0</c:formatCode>
                <c:ptCount val="5"/>
                <c:pt idx="0">
                  <c:v>6940.0499999999965</c:v>
                </c:pt>
                <c:pt idx="1">
                  <c:v>2896.7136749999981</c:v>
                </c:pt>
                <c:pt idx="2">
                  <c:v>5327.6499999999987</c:v>
                </c:pt>
                <c:pt idx="3">
                  <c:v>102.39999999999998</c:v>
                </c:pt>
                <c:pt idx="4">
                  <c:v>3849.9999999999986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'FEB 18 Published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'FEB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18 Published MOS estimates'!$D$17:$H$17</c:f>
              <c:numCache>
                <c:formatCode>#,##0</c:formatCode>
                <c:ptCount val="5"/>
                <c:pt idx="0">
                  <c:v>442.25</c:v>
                </c:pt>
                <c:pt idx="1">
                  <c:v>859.37909749999994</c:v>
                </c:pt>
                <c:pt idx="2">
                  <c:v>1465</c:v>
                </c:pt>
                <c:pt idx="3">
                  <c:v>54.5</c:v>
                </c:pt>
                <c:pt idx="4">
                  <c:v>1314.75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384882944"/>
        <c:axId val="384883336"/>
      </c:lineChart>
      <c:catAx>
        <c:axId val="38488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883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8333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8829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'FEB 18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'FEB 18 Published MOS estimates'!$K$5:$K$35</c:f>
              <c:numCache>
                <c:formatCode>#,##0</c:formatCode>
                <c:ptCount val="31"/>
                <c:pt idx="0">
                  <c:v>17286</c:v>
                </c:pt>
                <c:pt idx="1">
                  <c:v>7779</c:v>
                </c:pt>
                <c:pt idx="2">
                  <c:v>5382</c:v>
                </c:pt>
                <c:pt idx="3">
                  <c:v>4236</c:v>
                </c:pt>
                <c:pt idx="4">
                  <c:v>2310</c:v>
                </c:pt>
                <c:pt idx="5">
                  <c:v>1718</c:v>
                </c:pt>
                <c:pt idx="6">
                  <c:v>1397</c:v>
                </c:pt>
                <c:pt idx="7">
                  <c:v>124</c:v>
                </c:pt>
                <c:pt idx="8">
                  <c:v>-704</c:v>
                </c:pt>
                <c:pt idx="9">
                  <c:v>-1508</c:v>
                </c:pt>
                <c:pt idx="10">
                  <c:v>-2167</c:v>
                </c:pt>
                <c:pt idx="11">
                  <c:v>-2538</c:v>
                </c:pt>
                <c:pt idx="12">
                  <c:v>-3142</c:v>
                </c:pt>
                <c:pt idx="13">
                  <c:v>-3975</c:v>
                </c:pt>
                <c:pt idx="14">
                  <c:v>-4373</c:v>
                </c:pt>
                <c:pt idx="15">
                  <c:v>-4752</c:v>
                </c:pt>
                <c:pt idx="16">
                  <c:v>-5181</c:v>
                </c:pt>
                <c:pt idx="17">
                  <c:v>-5761</c:v>
                </c:pt>
                <c:pt idx="18">
                  <c:v>-6925</c:v>
                </c:pt>
                <c:pt idx="19">
                  <c:v>-7636</c:v>
                </c:pt>
                <c:pt idx="20">
                  <c:v>-8427</c:v>
                </c:pt>
                <c:pt idx="21">
                  <c:v>-8957</c:v>
                </c:pt>
                <c:pt idx="22">
                  <c:v>-9386</c:v>
                </c:pt>
                <c:pt idx="23">
                  <c:v>-10210</c:v>
                </c:pt>
                <c:pt idx="24">
                  <c:v>-10550</c:v>
                </c:pt>
                <c:pt idx="25">
                  <c:v>-11671</c:v>
                </c:pt>
                <c:pt idx="26">
                  <c:v>-12888</c:v>
                </c:pt>
                <c:pt idx="27">
                  <c:v>-24902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'FEB 18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'FEB 18 Published MOS estimates'!$L$5:$L$35</c:f>
              <c:numCache>
                <c:formatCode>#,##0</c:formatCode>
                <c:ptCount val="31"/>
                <c:pt idx="0">
                  <c:v>7095.0002599999998</c:v>
                </c:pt>
                <c:pt idx="1">
                  <c:v>3285.3417399999998</c:v>
                </c:pt>
                <c:pt idx="2">
                  <c:v>2174.9758400000001</c:v>
                </c:pt>
                <c:pt idx="3">
                  <c:v>1883.8793800000001</c:v>
                </c:pt>
                <c:pt idx="4">
                  <c:v>1315.5442</c:v>
                </c:pt>
                <c:pt idx="5">
                  <c:v>1033.4305999999999</c:v>
                </c:pt>
                <c:pt idx="6">
                  <c:v>922.4597</c:v>
                </c:pt>
                <c:pt idx="7">
                  <c:v>838.35222999999996</c:v>
                </c:pt>
                <c:pt idx="8">
                  <c:v>733.04890999999998</c:v>
                </c:pt>
                <c:pt idx="9">
                  <c:v>698.24246000000005</c:v>
                </c:pt>
                <c:pt idx="10">
                  <c:v>459.47732000000002</c:v>
                </c:pt>
                <c:pt idx="11">
                  <c:v>261.99950000000001</c:v>
                </c:pt>
                <c:pt idx="12">
                  <c:v>133.39016000000001</c:v>
                </c:pt>
                <c:pt idx="13">
                  <c:v>-97.716740000000001</c:v>
                </c:pt>
                <c:pt idx="14">
                  <c:v>-232.02569</c:v>
                </c:pt>
                <c:pt idx="15">
                  <c:v>-474.97460999999998</c:v>
                </c:pt>
                <c:pt idx="16">
                  <c:v>-666.19887000000006</c:v>
                </c:pt>
                <c:pt idx="17">
                  <c:v>-835.79299000000003</c:v>
                </c:pt>
                <c:pt idx="18">
                  <c:v>-933.89819</c:v>
                </c:pt>
                <c:pt idx="19">
                  <c:v>-1025.7514699999999</c:v>
                </c:pt>
                <c:pt idx="20">
                  <c:v>-1231.76684</c:v>
                </c:pt>
                <c:pt idx="21">
                  <c:v>-1338.1250199999999</c:v>
                </c:pt>
                <c:pt idx="22">
                  <c:v>-1490.75782</c:v>
                </c:pt>
                <c:pt idx="23">
                  <c:v>-1582.06637</c:v>
                </c:pt>
                <c:pt idx="24">
                  <c:v>-1788.4863399999999</c:v>
                </c:pt>
                <c:pt idx="25">
                  <c:v>-1978.0192999999999</c:v>
                </c:pt>
                <c:pt idx="26">
                  <c:v>-3354.73558</c:v>
                </c:pt>
                <c:pt idx="27">
                  <c:v>-12227.99987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'FEB 18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'FEB 18 Published MOS estimates'!$M$5:$M$35</c:f>
              <c:numCache>
                <c:formatCode>#,##0</c:formatCode>
                <c:ptCount val="31"/>
                <c:pt idx="0">
                  <c:v>9854</c:v>
                </c:pt>
                <c:pt idx="1">
                  <c:v>5629</c:v>
                </c:pt>
                <c:pt idx="2">
                  <c:v>4768</c:v>
                </c:pt>
                <c:pt idx="3">
                  <c:v>3443</c:v>
                </c:pt>
                <c:pt idx="4">
                  <c:v>2985</c:v>
                </c:pt>
                <c:pt idx="5">
                  <c:v>2081</c:v>
                </c:pt>
                <c:pt idx="6">
                  <c:v>1756</c:v>
                </c:pt>
                <c:pt idx="7">
                  <c:v>1368</c:v>
                </c:pt>
                <c:pt idx="8">
                  <c:v>924</c:v>
                </c:pt>
                <c:pt idx="9">
                  <c:v>647</c:v>
                </c:pt>
                <c:pt idx="10">
                  <c:v>394</c:v>
                </c:pt>
                <c:pt idx="11">
                  <c:v>290</c:v>
                </c:pt>
                <c:pt idx="12">
                  <c:v>153</c:v>
                </c:pt>
                <c:pt idx="13">
                  <c:v>31</c:v>
                </c:pt>
                <c:pt idx="14">
                  <c:v>-250</c:v>
                </c:pt>
                <c:pt idx="15">
                  <c:v>-369</c:v>
                </c:pt>
                <c:pt idx="16">
                  <c:v>-549</c:v>
                </c:pt>
                <c:pt idx="17">
                  <c:v>-762</c:v>
                </c:pt>
                <c:pt idx="18">
                  <c:v>-870</c:v>
                </c:pt>
                <c:pt idx="19">
                  <c:v>-1090</c:v>
                </c:pt>
                <c:pt idx="20">
                  <c:v>-1260</c:v>
                </c:pt>
                <c:pt idx="21">
                  <c:v>-1472</c:v>
                </c:pt>
                <c:pt idx="22">
                  <c:v>-1674</c:v>
                </c:pt>
                <c:pt idx="23">
                  <c:v>-1989</c:v>
                </c:pt>
                <c:pt idx="24">
                  <c:v>-2656</c:v>
                </c:pt>
                <c:pt idx="25">
                  <c:v>-2933</c:v>
                </c:pt>
                <c:pt idx="26">
                  <c:v>-3694</c:v>
                </c:pt>
                <c:pt idx="27">
                  <c:v>-6256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'FEB 18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'FEB 18 Published MOS estimates'!$N$5:$N$35</c:f>
              <c:numCache>
                <c:formatCode>#,##0</c:formatCode>
                <c:ptCount val="31"/>
                <c:pt idx="0">
                  <c:v>235</c:v>
                </c:pt>
                <c:pt idx="1">
                  <c:v>108</c:v>
                </c:pt>
                <c:pt idx="2">
                  <c:v>92</c:v>
                </c:pt>
                <c:pt idx="3">
                  <c:v>84</c:v>
                </c:pt>
                <c:pt idx="4">
                  <c:v>74</c:v>
                </c:pt>
                <c:pt idx="5">
                  <c:v>66</c:v>
                </c:pt>
                <c:pt idx="6">
                  <c:v>59</c:v>
                </c:pt>
                <c:pt idx="7">
                  <c:v>53</c:v>
                </c:pt>
                <c:pt idx="8">
                  <c:v>50</c:v>
                </c:pt>
                <c:pt idx="9">
                  <c:v>43</c:v>
                </c:pt>
                <c:pt idx="10">
                  <c:v>38</c:v>
                </c:pt>
                <c:pt idx="11">
                  <c:v>27</c:v>
                </c:pt>
                <c:pt idx="12">
                  <c:v>23</c:v>
                </c:pt>
                <c:pt idx="13">
                  <c:v>16</c:v>
                </c:pt>
                <c:pt idx="14">
                  <c:v>9</c:v>
                </c:pt>
                <c:pt idx="15">
                  <c:v>4</c:v>
                </c:pt>
                <c:pt idx="16">
                  <c:v>-40</c:v>
                </c:pt>
                <c:pt idx="17">
                  <c:v>-196</c:v>
                </c:pt>
                <c:pt idx="18">
                  <c:v>-328</c:v>
                </c:pt>
                <c:pt idx="19">
                  <c:v>-739</c:v>
                </c:pt>
                <c:pt idx="20">
                  <c:v>-1105</c:v>
                </c:pt>
                <c:pt idx="21">
                  <c:v>-1664</c:v>
                </c:pt>
                <c:pt idx="22">
                  <c:v>-2041</c:v>
                </c:pt>
                <c:pt idx="23">
                  <c:v>-2798</c:v>
                </c:pt>
                <c:pt idx="24">
                  <c:v>-3886</c:v>
                </c:pt>
                <c:pt idx="25">
                  <c:v>-5916</c:v>
                </c:pt>
                <c:pt idx="26">
                  <c:v>-7742</c:v>
                </c:pt>
                <c:pt idx="27">
                  <c:v>-12396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'FEB 18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'FEB 18 Published MOS estimates'!$O$5:$O$35</c:f>
              <c:numCache>
                <c:formatCode>#,##0</c:formatCode>
                <c:ptCount val="31"/>
                <c:pt idx="0">
                  <c:v>6718</c:v>
                </c:pt>
                <c:pt idx="1">
                  <c:v>4221</c:v>
                </c:pt>
                <c:pt idx="2">
                  <c:v>3161</c:v>
                </c:pt>
                <c:pt idx="3">
                  <c:v>2738</c:v>
                </c:pt>
                <c:pt idx="4">
                  <c:v>2373</c:v>
                </c:pt>
                <c:pt idx="5">
                  <c:v>2199</c:v>
                </c:pt>
                <c:pt idx="6">
                  <c:v>1710</c:v>
                </c:pt>
                <c:pt idx="7">
                  <c:v>1183</c:v>
                </c:pt>
                <c:pt idx="8">
                  <c:v>945</c:v>
                </c:pt>
                <c:pt idx="9">
                  <c:v>788</c:v>
                </c:pt>
                <c:pt idx="10">
                  <c:v>586</c:v>
                </c:pt>
                <c:pt idx="11">
                  <c:v>468</c:v>
                </c:pt>
                <c:pt idx="12">
                  <c:v>336</c:v>
                </c:pt>
                <c:pt idx="13">
                  <c:v>277</c:v>
                </c:pt>
                <c:pt idx="14">
                  <c:v>33</c:v>
                </c:pt>
                <c:pt idx="15">
                  <c:v>-128</c:v>
                </c:pt>
                <c:pt idx="16">
                  <c:v>-362</c:v>
                </c:pt>
                <c:pt idx="17">
                  <c:v>-579</c:v>
                </c:pt>
                <c:pt idx="18">
                  <c:v>-859</c:v>
                </c:pt>
                <c:pt idx="19">
                  <c:v>-1149</c:v>
                </c:pt>
                <c:pt idx="20">
                  <c:v>-1279</c:v>
                </c:pt>
                <c:pt idx="21">
                  <c:v>-1596</c:v>
                </c:pt>
                <c:pt idx="22">
                  <c:v>-1900</c:v>
                </c:pt>
                <c:pt idx="23">
                  <c:v>-2339</c:v>
                </c:pt>
                <c:pt idx="24">
                  <c:v>-2505</c:v>
                </c:pt>
                <c:pt idx="25">
                  <c:v>-2731</c:v>
                </c:pt>
                <c:pt idx="26">
                  <c:v>-3130</c:v>
                </c:pt>
                <c:pt idx="27">
                  <c:v>-9517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884120"/>
        <c:axId val="384884512"/>
      </c:lineChart>
      <c:catAx>
        <c:axId val="384884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88451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8488451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8841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496156887632464"/>
          <c:y val="0.77362195534335354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2802</xdr:colOff>
      <xdr:row>25</xdr:row>
      <xdr:rowOff>5603</xdr:rowOff>
    </xdr:from>
    <xdr:to>
      <xdr:col>22</xdr:col>
      <xdr:colOff>136152</xdr:colOff>
      <xdr:row>46</xdr:row>
      <xdr:rowOff>34178</xdr:rowOff>
    </xdr:to>
    <xdr:graphicFrame macro="">
      <xdr:nvGraphicFramePr>
        <xdr:cNvPr id="218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164727</xdr:colOff>
      <xdr:row>3</xdr:row>
      <xdr:rowOff>21292</xdr:rowOff>
    </xdr:from>
    <xdr:to>
      <xdr:col>22</xdr:col>
      <xdr:colOff>15689</xdr:colOff>
      <xdr:row>20</xdr:row>
      <xdr:rowOff>149599</xdr:rowOff>
    </xdr:to>
    <xdr:graphicFrame macro="">
      <xdr:nvGraphicFramePr>
        <xdr:cNvPr id="218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25</xdr:row>
      <xdr:rowOff>28575</xdr:rowOff>
    </xdr:from>
    <xdr:to>
      <xdr:col>22</xdr:col>
      <xdr:colOff>200025</xdr:colOff>
      <xdr:row>46</xdr:row>
      <xdr:rowOff>57150</xdr:rowOff>
    </xdr:to>
    <xdr:graphicFrame macro="">
      <xdr:nvGraphicFramePr>
        <xdr:cNvPr id="4936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3</xdr:row>
      <xdr:rowOff>19050</xdr:rowOff>
    </xdr:from>
    <xdr:to>
      <xdr:col>22</xdr:col>
      <xdr:colOff>171450</xdr:colOff>
      <xdr:row>20</xdr:row>
      <xdr:rowOff>152400</xdr:rowOff>
    </xdr:to>
    <xdr:graphicFrame macro="">
      <xdr:nvGraphicFramePr>
        <xdr:cNvPr id="49366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25214</xdr:colOff>
      <xdr:row>25</xdr:row>
      <xdr:rowOff>5603</xdr:rowOff>
    </xdr:from>
    <xdr:to>
      <xdr:col>22</xdr:col>
      <xdr:colOff>158564</xdr:colOff>
      <xdr:row>46</xdr:row>
      <xdr:rowOff>34178</xdr:rowOff>
    </xdr:to>
    <xdr:graphicFrame macro="">
      <xdr:nvGraphicFramePr>
        <xdr:cNvPr id="49160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22411</xdr:colOff>
      <xdr:row>3</xdr:row>
      <xdr:rowOff>11206</xdr:rowOff>
    </xdr:from>
    <xdr:to>
      <xdr:col>22</xdr:col>
      <xdr:colOff>174811</xdr:colOff>
      <xdr:row>20</xdr:row>
      <xdr:rowOff>144556</xdr:rowOff>
    </xdr:to>
    <xdr:graphicFrame macro="">
      <xdr:nvGraphicFramePr>
        <xdr:cNvPr id="49161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B2:AE96"/>
  <sheetViews>
    <sheetView zoomScale="85" zoomScaleNormal="85" workbookViewId="0">
      <selection activeCell="C2" sqref="C2:H2"/>
    </sheetView>
  </sheetViews>
  <sheetFormatPr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4" t="s">
        <v>22</v>
      </c>
      <c r="D2" s="64"/>
      <c r="E2" s="64"/>
      <c r="F2" s="64"/>
      <c r="G2" s="64"/>
      <c r="H2" s="64"/>
    </row>
    <row r="3" spans="2:31" ht="29.25" customHeight="1" x14ac:dyDescent="0.2">
      <c r="C3" s="64" t="s">
        <v>21</v>
      </c>
      <c r="D3" s="64"/>
      <c r="E3" s="64"/>
      <c r="F3" s="64"/>
      <c r="G3" s="64"/>
      <c r="H3" s="64"/>
      <c r="I3" s="27"/>
      <c r="J3" s="64" t="s">
        <v>18</v>
      </c>
      <c r="K3" s="64"/>
      <c r="L3" s="64"/>
      <c r="M3" s="64"/>
      <c r="N3" s="64"/>
      <c r="O3" s="64"/>
      <c r="P3" s="27"/>
      <c r="Q3" s="64" t="s">
        <v>20</v>
      </c>
      <c r="R3" s="64"/>
      <c r="S3" s="64"/>
      <c r="T3" s="64"/>
      <c r="U3" s="64"/>
      <c r="V3" s="6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2.75" x14ac:dyDescent="0.2">
      <c r="C5" s="40" t="s">
        <v>12</v>
      </c>
      <c r="D5" s="39">
        <f>MAX(K5:K35)</f>
        <v>17180</v>
      </c>
      <c r="E5" s="39">
        <f t="shared" ref="E5:H5" si="0">MAX(L5:L35)</f>
        <v>4511.5005700000002</v>
      </c>
      <c r="F5" s="39">
        <f t="shared" si="0"/>
        <v>8093</v>
      </c>
      <c r="G5" s="39">
        <f t="shared" si="0"/>
        <v>242</v>
      </c>
      <c r="H5" s="39">
        <f t="shared" si="0"/>
        <v>10460</v>
      </c>
      <c r="I5" s="1">
        <v>1</v>
      </c>
      <c r="J5" s="42">
        <v>1</v>
      </c>
      <c r="K5" s="34">
        <v>17180</v>
      </c>
      <c r="L5" s="18">
        <v>4511.5005700000002</v>
      </c>
      <c r="M5" s="18">
        <v>8093</v>
      </c>
      <c r="N5" s="18">
        <v>242</v>
      </c>
      <c r="O5" s="33">
        <v>10460</v>
      </c>
      <c r="AC5"/>
      <c r="AD5" s="2"/>
      <c r="AE5" s="6"/>
    </row>
    <row r="6" spans="2:31" ht="12.75" x14ac:dyDescent="0.2">
      <c r="B6" s="41"/>
      <c r="C6" s="40" t="s">
        <v>13</v>
      </c>
      <c r="D6" s="39">
        <f>-MIN(K5:K35)</f>
        <v>28638</v>
      </c>
      <c r="E6" s="39">
        <f t="shared" ref="E6:H6" si="1">-MIN(L5:L35)</f>
        <v>16031.44627</v>
      </c>
      <c r="F6" s="39">
        <f t="shared" si="1"/>
        <v>7245</v>
      </c>
      <c r="G6" s="39">
        <f t="shared" si="1"/>
        <v>9204</v>
      </c>
      <c r="H6" s="39">
        <f t="shared" si="1"/>
        <v>9929</v>
      </c>
      <c r="I6" s="1">
        <v>2</v>
      </c>
      <c r="J6" s="43">
        <v>1</v>
      </c>
      <c r="K6" s="34">
        <v>11991</v>
      </c>
      <c r="L6" s="18">
        <v>719.00008000000003</v>
      </c>
      <c r="M6" s="18">
        <v>6844</v>
      </c>
      <c r="N6" s="18">
        <v>115</v>
      </c>
      <c r="O6" s="35">
        <v>6832</v>
      </c>
      <c r="AC6"/>
      <c r="AD6" s="2"/>
    </row>
    <row r="7" spans="2:31" ht="12.75" x14ac:dyDescent="0.2">
      <c r="I7" s="1">
        <v>3</v>
      </c>
      <c r="J7" s="43">
        <v>1</v>
      </c>
      <c r="K7" s="34">
        <v>9668</v>
      </c>
      <c r="L7" s="18">
        <v>469.30342000000002</v>
      </c>
      <c r="M7" s="18">
        <v>5245</v>
      </c>
      <c r="N7" s="18">
        <v>104</v>
      </c>
      <c r="O7" s="35">
        <v>4810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v>6971</v>
      </c>
      <c r="L8" s="18">
        <v>205.04208</v>
      </c>
      <c r="M8" s="18">
        <v>4099</v>
      </c>
      <c r="N8" s="18">
        <v>75</v>
      </c>
      <c r="O8" s="35">
        <v>4336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v>5696</v>
      </c>
      <c r="L9" s="18">
        <v>-1.1189100000000001</v>
      </c>
      <c r="M9" s="18">
        <v>3394</v>
      </c>
      <c r="N9" s="18">
        <v>70</v>
      </c>
      <c r="O9" s="35">
        <v>3942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v>4826</v>
      </c>
      <c r="L10" s="18">
        <v>-71.921090000000007</v>
      </c>
      <c r="M10" s="18">
        <v>3032</v>
      </c>
      <c r="N10" s="18">
        <v>64</v>
      </c>
      <c r="O10" s="35">
        <v>3715</v>
      </c>
      <c r="W10" s="5"/>
      <c r="AC10"/>
      <c r="AD10" s="2"/>
    </row>
    <row r="11" spans="2:31" ht="12.75" customHeight="1" x14ac:dyDescent="0.2">
      <c r="C11" s="64" t="s">
        <v>17</v>
      </c>
      <c r="D11" s="64"/>
      <c r="E11" s="64"/>
      <c r="F11" s="64"/>
      <c r="G11" s="64"/>
      <c r="H11" s="64"/>
      <c r="I11" s="1">
        <v>7</v>
      </c>
      <c r="J11" s="43">
        <v>1</v>
      </c>
      <c r="K11" s="34">
        <v>4110</v>
      </c>
      <c r="L11" s="18">
        <v>-296.77544999999998</v>
      </c>
      <c r="M11" s="18">
        <v>2811</v>
      </c>
      <c r="N11" s="18">
        <v>61</v>
      </c>
      <c r="O11" s="35">
        <v>3231</v>
      </c>
      <c r="W11" s="5"/>
      <c r="AC11"/>
      <c r="AD11" s="2"/>
    </row>
    <row r="12" spans="2:31" ht="12.75" x14ac:dyDescent="0.2">
      <c r="C12" s="64"/>
      <c r="D12" s="64"/>
      <c r="E12" s="64"/>
      <c r="F12" s="64"/>
      <c r="G12" s="64"/>
      <c r="H12" s="64"/>
      <c r="I12" s="1">
        <v>8</v>
      </c>
      <c r="J12" s="43">
        <v>1</v>
      </c>
      <c r="K12" s="34">
        <v>3471</v>
      </c>
      <c r="L12" s="18">
        <v>-527.99977000000001</v>
      </c>
      <c r="M12" s="18">
        <v>2561</v>
      </c>
      <c r="N12" s="18">
        <v>57</v>
      </c>
      <c r="O12" s="35">
        <v>2684</v>
      </c>
      <c r="W12" s="5"/>
      <c r="AC12"/>
      <c r="AD12" s="2"/>
    </row>
    <row r="13" spans="2:31" ht="12.75" x14ac:dyDescent="0.2">
      <c r="C13" s="4"/>
      <c r="D13" s="65" t="s">
        <v>10</v>
      </c>
      <c r="E13" s="66"/>
      <c r="F13" s="66"/>
      <c r="G13" s="66"/>
      <c r="H13" s="66"/>
      <c r="I13" s="1">
        <v>9</v>
      </c>
      <c r="J13" s="43">
        <v>1</v>
      </c>
      <c r="K13" s="34">
        <v>2645</v>
      </c>
      <c r="L13" s="18">
        <v>-690.26309000000003</v>
      </c>
      <c r="M13" s="18">
        <v>2186</v>
      </c>
      <c r="N13" s="18">
        <v>55</v>
      </c>
      <c r="O13" s="35">
        <v>2525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v>1485</v>
      </c>
      <c r="L14" s="18">
        <v>-764.14796999999999</v>
      </c>
      <c r="M14" s="18">
        <v>1885</v>
      </c>
      <c r="N14" s="18">
        <v>54</v>
      </c>
      <c r="O14" s="35">
        <v>2157</v>
      </c>
      <c r="W14" s="5"/>
      <c r="AC14"/>
      <c r="AD14" s="2"/>
    </row>
    <row r="15" spans="2:31" ht="12.75" customHeight="1" x14ac:dyDescent="0.2">
      <c r="C15" s="57" t="s">
        <v>0</v>
      </c>
      <c r="D15" s="31">
        <f>MAX(K5:K35)</f>
        <v>17180</v>
      </c>
      <c r="E15" s="32">
        <f t="shared" ref="E15:H15" si="2">MAX(L5:L35)</f>
        <v>4511.5005700000002</v>
      </c>
      <c r="F15" s="32">
        <f t="shared" si="2"/>
        <v>8093</v>
      </c>
      <c r="G15" s="32">
        <f t="shared" si="2"/>
        <v>242</v>
      </c>
      <c r="H15" s="33">
        <f t="shared" si="2"/>
        <v>10460</v>
      </c>
      <c r="I15" s="1">
        <v>11</v>
      </c>
      <c r="J15" s="43">
        <v>1</v>
      </c>
      <c r="K15" s="34">
        <v>1089</v>
      </c>
      <c r="L15" s="18">
        <v>-907.61474999999996</v>
      </c>
      <c r="M15" s="18">
        <v>1425</v>
      </c>
      <c r="N15" s="18">
        <v>50</v>
      </c>
      <c r="O15" s="35">
        <v>1979</v>
      </c>
      <c r="W15" s="8"/>
      <c r="AC15"/>
      <c r="AD15" s="2"/>
    </row>
    <row r="16" spans="2:31" ht="12.75" x14ac:dyDescent="0.2">
      <c r="C16" s="58">
        <v>0.95</v>
      </c>
      <c r="D16" s="34">
        <f>PERCENTILE(K5:K35, 0.95)</f>
        <v>10829.5</v>
      </c>
      <c r="E16" s="18">
        <f t="shared" ref="E16:H16" si="3">PERCENTILE(L5:L35, 0.95)</f>
        <v>594.15174999999999</v>
      </c>
      <c r="F16" s="18">
        <f t="shared" si="3"/>
        <v>6044.5</v>
      </c>
      <c r="G16" s="18">
        <f t="shared" si="3"/>
        <v>109.5</v>
      </c>
      <c r="H16" s="35">
        <f t="shared" si="3"/>
        <v>5821</v>
      </c>
      <c r="I16" s="1">
        <v>12</v>
      </c>
      <c r="J16" s="43">
        <v>1</v>
      </c>
      <c r="K16" s="34">
        <v>705</v>
      </c>
      <c r="L16" s="18">
        <v>-1023.43312</v>
      </c>
      <c r="M16" s="18">
        <v>1190</v>
      </c>
      <c r="N16" s="18">
        <v>46</v>
      </c>
      <c r="O16" s="35">
        <v>1744</v>
      </c>
      <c r="W16" s="8"/>
      <c r="AC16"/>
      <c r="AD16" s="2"/>
    </row>
    <row r="17" spans="2:30" ht="12.75" x14ac:dyDescent="0.2">
      <c r="C17" s="59">
        <v>0.75</v>
      </c>
      <c r="D17" s="34">
        <f>PERCENTILE(K5:K35, 0.75)</f>
        <v>3058</v>
      </c>
      <c r="E17" s="18">
        <f t="shared" ref="E17:H17" si="4">PERCENTILE(L5:L35, 0.75)</f>
        <v>-609.13143000000002</v>
      </c>
      <c r="F17" s="18">
        <f t="shared" si="4"/>
        <v>2373.5</v>
      </c>
      <c r="G17" s="18">
        <f t="shared" si="4"/>
        <v>56</v>
      </c>
      <c r="H17" s="35">
        <f t="shared" si="4"/>
        <v>2604.5</v>
      </c>
      <c r="I17" s="1">
        <v>13</v>
      </c>
      <c r="J17" s="43">
        <v>1</v>
      </c>
      <c r="K17" s="34">
        <v>293</v>
      </c>
      <c r="L17" s="18">
        <v>-1088.8012799999999</v>
      </c>
      <c r="M17" s="18">
        <v>1148</v>
      </c>
      <c r="N17" s="18">
        <v>41</v>
      </c>
      <c r="O17" s="35">
        <v>1521</v>
      </c>
      <c r="W17" s="5"/>
      <c r="AC17"/>
      <c r="AD17" s="2"/>
    </row>
    <row r="18" spans="2:30" ht="12.75" x14ac:dyDescent="0.2">
      <c r="C18" s="59">
        <v>0.5</v>
      </c>
      <c r="D18" s="34">
        <f>PERCENTILE(K5:K35, 0.5)</f>
        <v>-1250</v>
      </c>
      <c r="E18" s="18">
        <f t="shared" ref="E18:H18" si="5">PERCENTILE(L5:L35, 0.5)</f>
        <v>-1222.3596199999999</v>
      </c>
      <c r="F18" s="18">
        <f t="shared" si="5"/>
        <v>500</v>
      </c>
      <c r="G18" s="18">
        <f t="shared" si="5"/>
        <v>32</v>
      </c>
      <c r="H18" s="35">
        <f t="shared" si="5"/>
        <v>1004</v>
      </c>
      <c r="I18" s="1">
        <v>14</v>
      </c>
      <c r="J18" s="43">
        <v>1</v>
      </c>
      <c r="K18" s="34">
        <v>0</v>
      </c>
      <c r="L18" s="18">
        <v>-1127.65452</v>
      </c>
      <c r="M18" s="18">
        <v>973</v>
      </c>
      <c r="N18" s="18">
        <v>38</v>
      </c>
      <c r="O18" s="35">
        <v>1399</v>
      </c>
      <c r="W18" s="5"/>
      <c r="AC18"/>
      <c r="AD18" s="2"/>
    </row>
    <row r="19" spans="2:30" ht="12.75" x14ac:dyDescent="0.2">
      <c r="C19" s="59">
        <v>0.25</v>
      </c>
      <c r="D19" s="34">
        <f>PERCENTILE(K5:K35, 0.25)</f>
        <v>-6815.5</v>
      </c>
      <c r="E19" s="18">
        <f t="shared" ref="E19:H19" si="6">PERCENTILE(L5:L35, 0.25)</f>
        <v>-1912.779035</v>
      </c>
      <c r="F19" s="18">
        <f t="shared" si="6"/>
        <v>-1047</v>
      </c>
      <c r="G19" s="18">
        <f t="shared" si="6"/>
        <v>-167</v>
      </c>
      <c r="H19" s="35">
        <f t="shared" si="6"/>
        <v>-854.5</v>
      </c>
      <c r="I19" s="1">
        <v>15</v>
      </c>
      <c r="J19" s="43">
        <v>1</v>
      </c>
      <c r="K19" s="34">
        <v>-132</v>
      </c>
      <c r="L19" s="18">
        <v>-1186.9070200000001</v>
      </c>
      <c r="M19" s="18">
        <v>695</v>
      </c>
      <c r="N19" s="18">
        <v>34</v>
      </c>
      <c r="O19" s="35">
        <v>1197</v>
      </c>
      <c r="P19" s="4"/>
      <c r="W19" s="5"/>
      <c r="AC19"/>
      <c r="AD19" s="2"/>
    </row>
    <row r="20" spans="2:30" ht="12.75" x14ac:dyDescent="0.2">
      <c r="C20" s="58">
        <v>0.05</v>
      </c>
      <c r="D20" s="34">
        <f>PERCENTILE(K5:K35, 0.05)</f>
        <v>-13675</v>
      </c>
      <c r="E20" s="18">
        <f t="shared" ref="E20:H20" si="7">PERCENTILE(L5:L35, 0.05)</f>
        <v>-3817.5802450000001</v>
      </c>
      <c r="F20" s="18">
        <f t="shared" si="7"/>
        <v>-2866</v>
      </c>
      <c r="G20" s="18">
        <f t="shared" si="7"/>
        <v>-4309.5</v>
      </c>
      <c r="H20" s="35">
        <f t="shared" si="7"/>
        <v>-3584.5</v>
      </c>
      <c r="I20" s="1">
        <v>16</v>
      </c>
      <c r="J20" s="43">
        <v>1</v>
      </c>
      <c r="K20" s="34">
        <v>-1250</v>
      </c>
      <c r="L20" s="18">
        <v>-1222.3596199999999</v>
      </c>
      <c r="M20" s="18">
        <v>500</v>
      </c>
      <c r="N20" s="18">
        <v>32</v>
      </c>
      <c r="O20" s="35">
        <v>1004</v>
      </c>
      <c r="P20" s="4"/>
      <c r="W20" s="5"/>
      <c r="AC20"/>
      <c r="AD20" s="2"/>
    </row>
    <row r="21" spans="2:30" ht="12.75" x14ac:dyDescent="0.2">
      <c r="C21" s="63" t="s">
        <v>3</v>
      </c>
      <c r="D21" s="34">
        <f>MIN(K5:K35)</f>
        <v>-28638</v>
      </c>
      <c r="E21" s="18">
        <f t="shared" ref="E21:H21" si="8">MIN(L5:L35)</f>
        <v>-16031.44627</v>
      </c>
      <c r="F21" s="18">
        <f t="shared" si="8"/>
        <v>-7245</v>
      </c>
      <c r="G21" s="18">
        <f t="shared" si="8"/>
        <v>-9204</v>
      </c>
      <c r="H21" s="35">
        <f t="shared" si="8"/>
        <v>-9929</v>
      </c>
      <c r="I21" s="1">
        <v>17</v>
      </c>
      <c r="J21" s="43">
        <v>1</v>
      </c>
      <c r="K21" s="34">
        <v>-2027</v>
      </c>
      <c r="L21" s="18">
        <v>-1390.0877800000001</v>
      </c>
      <c r="M21" s="18">
        <v>211</v>
      </c>
      <c r="N21" s="18">
        <v>27</v>
      </c>
      <c r="O21" s="35">
        <v>850</v>
      </c>
      <c r="P21" s="4"/>
      <c r="W21" s="5"/>
      <c r="AC21"/>
      <c r="AD21" s="2"/>
    </row>
    <row r="22" spans="2:30" ht="12.75" x14ac:dyDescent="0.2">
      <c r="C22" s="61" t="s">
        <v>1</v>
      </c>
      <c r="D22" s="31">
        <f>AVERAGE(K5:K35)</f>
        <v>-1913.1935483870968</v>
      </c>
      <c r="E22" s="32">
        <f>AVERAGE(L5:L35)</f>
        <v>-1646.8904748387097</v>
      </c>
      <c r="F22" s="32">
        <f>AVERAGE(M5:M35)</f>
        <v>702.25806451612902</v>
      </c>
      <c r="G22" s="32">
        <f>AVERAGE(N5:N35)</f>
        <v>-728.87096774193549</v>
      </c>
      <c r="H22" s="33">
        <f>AVERAGE(O5:O35)</f>
        <v>928.48387096774195</v>
      </c>
      <c r="I22" s="1">
        <v>18</v>
      </c>
      <c r="J22" s="43">
        <v>1</v>
      </c>
      <c r="K22" s="34">
        <v>-2924</v>
      </c>
      <c r="L22" s="18">
        <v>-1483.95117</v>
      </c>
      <c r="M22" s="18">
        <v>-44</v>
      </c>
      <c r="N22" s="18">
        <v>21</v>
      </c>
      <c r="O22" s="35">
        <v>539</v>
      </c>
      <c r="P22" s="4"/>
      <c r="W22" s="5"/>
    </row>
    <row r="23" spans="2:30" ht="12.75" x14ac:dyDescent="0.2">
      <c r="C23" s="24" t="s">
        <v>4</v>
      </c>
      <c r="D23" s="34">
        <f>STDEV(K5:K35)</f>
        <v>8737.3550819431039</v>
      </c>
      <c r="E23" s="18">
        <f>STDEV(L5:L35)</f>
        <v>3084.7571814889134</v>
      </c>
      <c r="F23" s="18">
        <f>STDEV(M5:M35)</f>
        <v>3047.3415842636996</v>
      </c>
      <c r="G23" s="18">
        <f>STDEV(N5:N35)</f>
        <v>1988.4566668974792</v>
      </c>
      <c r="H23" s="35">
        <f>STDEV(O5:O35)</f>
        <v>3594.3870490063414</v>
      </c>
      <c r="I23" s="1">
        <v>19</v>
      </c>
      <c r="J23" s="43">
        <v>1</v>
      </c>
      <c r="K23" s="34">
        <v>-3113</v>
      </c>
      <c r="L23" s="18">
        <v>-1557.0368699999999</v>
      </c>
      <c r="M23" s="18">
        <v>-187</v>
      </c>
      <c r="N23" s="18">
        <v>13</v>
      </c>
      <c r="O23" s="35">
        <v>462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</row>
    <row r="24" spans="2:30" ht="12.75" customHeight="1" x14ac:dyDescent="0.2">
      <c r="C24" s="25" t="s">
        <v>8</v>
      </c>
      <c r="D24" s="53">
        <f>COUNTIF(K$5:K$35,"&gt;=0")/COUNTA(K$5:K$35)</f>
        <v>0.45161290322580644</v>
      </c>
      <c r="E24" s="46">
        <f t="shared" ref="E24:G24" si="9">COUNTIF(L$5:L$35,"&gt;=0")/COUNTA(L$5:L$35)</f>
        <v>0.12903225806451613</v>
      </c>
      <c r="F24" s="46">
        <f t="shared" si="9"/>
        <v>0.54838709677419351</v>
      </c>
      <c r="G24" s="46">
        <f t="shared" si="9"/>
        <v>0.67741935483870963</v>
      </c>
      <c r="H24" s="47">
        <f>COUNTIF(O$5:O$35,"&gt;=0")/COUNTA(O$5:O$35)</f>
        <v>0.67741935483870963</v>
      </c>
      <c r="I24" s="1">
        <v>20</v>
      </c>
      <c r="J24" s="43">
        <v>1</v>
      </c>
      <c r="K24" s="34">
        <v>-3522</v>
      </c>
      <c r="L24" s="18">
        <v>-1608.9062799999999</v>
      </c>
      <c r="M24" s="18">
        <v>-403</v>
      </c>
      <c r="N24" s="18">
        <v>9</v>
      </c>
      <c r="O24" s="35">
        <v>264</v>
      </c>
      <c r="P24" s="4"/>
      <c r="Q24" s="64" t="s">
        <v>16</v>
      </c>
      <c r="R24" s="64"/>
      <c r="S24" s="64"/>
      <c r="T24" s="64"/>
      <c r="U24" s="64"/>
      <c r="V24" s="64"/>
      <c r="W24" s="64"/>
      <c r="X24" s="15"/>
      <c r="Y24" s="15"/>
      <c r="Z24" s="15"/>
      <c r="AA24" s="16"/>
    </row>
    <row r="25" spans="2:30" ht="12.75" customHeight="1" x14ac:dyDescent="0.2">
      <c r="C25" s="26" t="s">
        <v>9</v>
      </c>
      <c r="D25" s="54">
        <f>1-D24</f>
        <v>0.54838709677419351</v>
      </c>
      <c r="E25" s="48">
        <f>1-E24</f>
        <v>0.87096774193548387</v>
      </c>
      <c r="F25" s="48">
        <f>1-F24</f>
        <v>0.45161290322580649</v>
      </c>
      <c r="G25" s="48">
        <f>1-G24</f>
        <v>0.32258064516129037</v>
      </c>
      <c r="H25" s="49">
        <f>1-H24</f>
        <v>0.32258064516129037</v>
      </c>
      <c r="I25" s="1">
        <v>21</v>
      </c>
      <c r="J25" s="43">
        <v>1</v>
      </c>
      <c r="K25" s="34">
        <v>-4282</v>
      </c>
      <c r="L25" s="18">
        <v>-1706.0224700000001</v>
      </c>
      <c r="M25" s="18">
        <v>-541</v>
      </c>
      <c r="N25" s="18">
        <v>3</v>
      </c>
      <c r="O25" s="35">
        <v>35</v>
      </c>
      <c r="P25" s="4"/>
      <c r="Q25" s="64"/>
      <c r="R25" s="64"/>
      <c r="S25" s="64"/>
      <c r="T25" s="64"/>
      <c r="U25" s="64"/>
      <c r="V25" s="64"/>
      <c r="W25" s="64"/>
      <c r="X25" s="15"/>
      <c r="Y25" s="15"/>
      <c r="Z25" s="15"/>
      <c r="AA25" s="16"/>
    </row>
    <row r="26" spans="2:30" ht="12.75" x14ac:dyDescent="0.2">
      <c r="C26" s="55" t="s">
        <v>2</v>
      </c>
      <c r="D26" s="56">
        <f>MEDIAN(K5:K35)</f>
        <v>-1250</v>
      </c>
      <c r="E26" s="56">
        <f>MEDIAN(L5:L35)</f>
        <v>-1222.3596199999999</v>
      </c>
      <c r="F26" s="56">
        <f>MEDIAN(M5:M35)</f>
        <v>500</v>
      </c>
      <c r="G26" s="56">
        <f>MEDIAN(N5:N35)</f>
        <v>32</v>
      </c>
      <c r="H26" s="56">
        <f>MEDIAN(O5:O35)</f>
        <v>1004</v>
      </c>
      <c r="I26" s="1">
        <v>22</v>
      </c>
      <c r="J26" s="43">
        <v>1</v>
      </c>
      <c r="K26" s="34">
        <v>-5215</v>
      </c>
      <c r="L26" s="18">
        <v>-1790.0008</v>
      </c>
      <c r="M26" s="18">
        <v>-746</v>
      </c>
      <c r="N26" s="18">
        <v>-46</v>
      </c>
      <c r="O26" s="35">
        <v>-169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</row>
    <row r="27" spans="2:30" x14ac:dyDescent="0.2">
      <c r="I27" s="1">
        <v>23</v>
      </c>
      <c r="J27" s="43">
        <v>1</v>
      </c>
      <c r="K27" s="34">
        <v>-6506</v>
      </c>
      <c r="L27" s="18">
        <v>-1838.3310899999999</v>
      </c>
      <c r="M27" s="18">
        <v>-916</v>
      </c>
      <c r="N27" s="18">
        <v>-103</v>
      </c>
      <c r="O27" s="35">
        <v>-659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</row>
    <row r="28" spans="2:30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-7125</v>
      </c>
      <c r="L28" s="18">
        <v>-1987.2269799999999</v>
      </c>
      <c r="M28" s="18">
        <v>-1178</v>
      </c>
      <c r="N28" s="18">
        <v>-231</v>
      </c>
      <c r="O28" s="35">
        <v>-1050</v>
      </c>
      <c r="P28" s="4"/>
      <c r="X28" s="15"/>
      <c r="Y28" s="15"/>
      <c r="Z28" s="15"/>
      <c r="AA28" s="16"/>
    </row>
    <row r="29" spans="2:30" x14ac:dyDescent="0.2">
      <c r="B29" s="41"/>
      <c r="C29" s="41"/>
      <c r="I29" s="1">
        <v>25</v>
      </c>
      <c r="J29" s="43">
        <v>1</v>
      </c>
      <c r="K29" s="34">
        <v>-7550</v>
      </c>
      <c r="L29" s="18">
        <v>-2249.6205799999998</v>
      </c>
      <c r="M29" s="18">
        <v>-1354</v>
      </c>
      <c r="N29" s="18">
        <v>-356</v>
      </c>
      <c r="O29" s="35">
        <v>-1201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</row>
    <row r="30" spans="2:30" x14ac:dyDescent="0.2">
      <c r="B30" s="41"/>
      <c r="C30" s="41"/>
      <c r="I30" s="1">
        <v>26</v>
      </c>
      <c r="J30" s="43">
        <v>1</v>
      </c>
      <c r="K30" s="34">
        <v>-8841</v>
      </c>
      <c r="L30" s="18">
        <v>-2620.9997600000002</v>
      </c>
      <c r="M30" s="18">
        <v>-1745</v>
      </c>
      <c r="N30" s="18">
        <v>-867</v>
      </c>
      <c r="O30" s="35">
        <v>-1560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</row>
    <row r="31" spans="2:30" x14ac:dyDescent="0.2">
      <c r="B31" s="41"/>
      <c r="C31" s="41"/>
      <c r="I31" s="1">
        <v>27</v>
      </c>
      <c r="J31" s="67">
        <v>1</v>
      </c>
      <c r="K31" s="34">
        <v>-9617</v>
      </c>
      <c r="L31" s="18">
        <v>-2900.6641</v>
      </c>
      <c r="M31" s="18">
        <v>-2116</v>
      </c>
      <c r="N31" s="18">
        <v>-1271</v>
      </c>
      <c r="O31" s="35">
        <v>-2294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</row>
    <row r="32" spans="2:30" x14ac:dyDescent="0.2">
      <c r="B32" s="41"/>
      <c r="C32" s="41"/>
      <c r="I32" s="1">
        <v>28</v>
      </c>
      <c r="J32" s="67">
        <v>1</v>
      </c>
      <c r="K32" s="34">
        <v>-11347</v>
      </c>
      <c r="L32" s="18">
        <v>-3249.99964</v>
      </c>
      <c r="M32" s="18">
        <v>-2315</v>
      </c>
      <c r="N32" s="18">
        <v>-3109</v>
      </c>
      <c r="O32" s="35">
        <v>-2872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</row>
    <row r="33" spans="2:30" x14ac:dyDescent="0.2">
      <c r="B33" s="41"/>
      <c r="C33" s="41"/>
      <c r="I33" s="1">
        <v>29</v>
      </c>
      <c r="J33" s="67">
        <v>1</v>
      </c>
      <c r="K33" s="34">
        <v>-12794</v>
      </c>
      <c r="L33" s="18">
        <v>-3591.1113500000001</v>
      </c>
      <c r="M33" s="18">
        <v>-2462</v>
      </c>
      <c r="N33" s="18">
        <v>-3645</v>
      </c>
      <c r="O33" s="35">
        <v>-3391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</row>
    <row r="34" spans="2:30" ht="12.75" x14ac:dyDescent="0.2">
      <c r="B34" s="41"/>
      <c r="C34" s="41"/>
      <c r="I34" s="1">
        <v>30</v>
      </c>
      <c r="J34" s="67">
        <v>1</v>
      </c>
      <c r="K34" s="34">
        <v>-14556</v>
      </c>
      <c r="L34" s="18">
        <v>-4044.0491400000001</v>
      </c>
      <c r="M34" s="18">
        <v>-3270</v>
      </c>
      <c r="N34" s="18">
        <v>-4974</v>
      </c>
      <c r="O34" s="35">
        <v>-3778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2.75" x14ac:dyDescent="0.2">
      <c r="B35" s="41"/>
      <c r="C35" s="41"/>
      <c r="I35" s="1">
        <v>31</v>
      </c>
      <c r="J35" s="68">
        <v>1</v>
      </c>
      <c r="K35" s="36">
        <v>-28638</v>
      </c>
      <c r="L35" s="23">
        <v>-16031.44627</v>
      </c>
      <c r="M35" s="23">
        <v>-7245</v>
      </c>
      <c r="N35" s="23">
        <v>-9204</v>
      </c>
      <c r="O35" s="37">
        <v>-9929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2.75" x14ac:dyDescent="0.2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2.75" x14ac:dyDescent="0.2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2.75" x14ac:dyDescent="0.2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2.75" x14ac:dyDescent="0.2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2.75" x14ac:dyDescent="0.2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2.75" x14ac:dyDescent="0.2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2.75" x14ac:dyDescent="0.2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2.75" x14ac:dyDescent="0.2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J3:O3"/>
    <mergeCell ref="Q3:V3"/>
    <mergeCell ref="D13:H13"/>
    <mergeCell ref="C11:H12"/>
    <mergeCell ref="C3:H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B2:AE96"/>
  <sheetViews>
    <sheetView zoomScale="85" zoomScaleNormal="85" workbookViewId="0">
      <selection activeCell="J40" sqref="J40"/>
    </sheetView>
  </sheetViews>
  <sheetFormatPr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4" t="s">
        <v>23</v>
      </c>
      <c r="D2" s="64"/>
      <c r="E2" s="64"/>
      <c r="F2" s="64"/>
      <c r="G2" s="64"/>
      <c r="H2" s="64"/>
    </row>
    <row r="3" spans="2:31" ht="29.25" customHeight="1" x14ac:dyDescent="0.2">
      <c r="C3" s="64" t="s">
        <v>21</v>
      </c>
      <c r="D3" s="64"/>
      <c r="E3" s="64"/>
      <c r="F3" s="64"/>
      <c r="G3" s="64"/>
      <c r="H3" s="64"/>
      <c r="I3" s="27"/>
      <c r="J3" s="64" t="s">
        <v>18</v>
      </c>
      <c r="K3" s="64"/>
      <c r="L3" s="64"/>
      <c r="M3" s="64"/>
      <c r="N3" s="64"/>
      <c r="O3" s="64"/>
      <c r="P3" s="27"/>
      <c r="Q3" s="64" t="s">
        <v>20</v>
      </c>
      <c r="R3" s="64"/>
      <c r="S3" s="64"/>
      <c r="T3" s="64"/>
      <c r="U3" s="64"/>
      <c r="V3" s="6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2.75" x14ac:dyDescent="0.2">
      <c r="C5" s="40" t="s">
        <v>12</v>
      </c>
      <c r="D5" s="39">
        <f>MAX(K5:K35)</f>
        <v>14098</v>
      </c>
      <c r="E5" s="39">
        <f t="shared" ref="E5:H5" si="0">MAX(L5:L35)</f>
        <v>2164.5310100000002</v>
      </c>
      <c r="F5" s="39">
        <f t="shared" si="0"/>
        <v>14130</v>
      </c>
      <c r="G5" s="39">
        <f t="shared" si="0"/>
        <v>1558</v>
      </c>
      <c r="H5" s="39">
        <f t="shared" si="0"/>
        <v>9163</v>
      </c>
      <c r="I5" s="1">
        <v>1</v>
      </c>
      <c r="J5" s="42">
        <v>1</v>
      </c>
      <c r="K5" s="34">
        <v>14098</v>
      </c>
      <c r="L5" s="32">
        <v>2164.5310100000002</v>
      </c>
      <c r="M5" s="32">
        <v>14130</v>
      </c>
      <c r="N5" s="32">
        <v>1558</v>
      </c>
      <c r="O5" s="33">
        <v>9163</v>
      </c>
      <c r="AC5"/>
      <c r="AD5" s="2"/>
      <c r="AE5" s="6"/>
    </row>
    <row r="6" spans="2:31" ht="12.75" x14ac:dyDescent="0.2">
      <c r="B6" s="41"/>
      <c r="C6" s="40" t="s">
        <v>13</v>
      </c>
      <c r="D6" s="39">
        <f>-MIN(K5:K35)</f>
        <v>40396</v>
      </c>
      <c r="E6" s="39">
        <f t="shared" ref="E6:H6" si="1">-MIN(L5:L35)</f>
        <v>18654.902199999</v>
      </c>
      <c r="F6" s="39">
        <f t="shared" si="1"/>
        <v>10895</v>
      </c>
      <c r="G6" s="39">
        <f t="shared" si="1"/>
        <v>19723</v>
      </c>
      <c r="H6" s="39">
        <f t="shared" si="1"/>
        <v>10489</v>
      </c>
      <c r="I6" s="1">
        <v>2</v>
      </c>
      <c r="J6" s="43">
        <v>1</v>
      </c>
      <c r="K6" s="34">
        <v>9872</v>
      </c>
      <c r="L6" s="18">
        <v>1521.25775</v>
      </c>
      <c r="M6" s="18">
        <v>8029</v>
      </c>
      <c r="N6" s="18">
        <v>117</v>
      </c>
      <c r="O6" s="35">
        <v>4820</v>
      </c>
      <c r="AC6"/>
      <c r="AD6" s="2"/>
    </row>
    <row r="7" spans="2:31" ht="12.75" x14ac:dyDescent="0.2">
      <c r="I7" s="1">
        <v>3</v>
      </c>
      <c r="J7" s="43">
        <v>1</v>
      </c>
      <c r="K7" s="34">
        <v>7776</v>
      </c>
      <c r="L7" s="18">
        <v>1233.99803</v>
      </c>
      <c r="M7" s="18">
        <v>6427</v>
      </c>
      <c r="N7" s="18">
        <v>103</v>
      </c>
      <c r="O7" s="35">
        <v>4090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v>6841</v>
      </c>
      <c r="L8" s="18">
        <v>1006.30518</v>
      </c>
      <c r="M8" s="18">
        <v>5331</v>
      </c>
      <c r="N8" s="18">
        <v>90</v>
      </c>
      <c r="O8" s="35">
        <v>3691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v>4591</v>
      </c>
      <c r="L9" s="18">
        <v>775.83882000000006</v>
      </c>
      <c r="M9" s="18">
        <v>4905</v>
      </c>
      <c r="N9" s="18">
        <v>83</v>
      </c>
      <c r="O9" s="35">
        <v>3314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v>3704</v>
      </c>
      <c r="L10" s="18">
        <v>656.66115000000002</v>
      </c>
      <c r="M10" s="18">
        <v>4427</v>
      </c>
      <c r="N10" s="18">
        <v>75</v>
      </c>
      <c r="O10" s="35">
        <v>2854</v>
      </c>
      <c r="W10" s="5"/>
      <c r="AC10"/>
      <c r="AD10" s="2"/>
    </row>
    <row r="11" spans="2:31" ht="12.75" customHeight="1" x14ac:dyDescent="0.2">
      <c r="C11" s="64" t="s">
        <v>17</v>
      </c>
      <c r="D11" s="64"/>
      <c r="E11" s="64"/>
      <c r="F11" s="64"/>
      <c r="G11" s="64"/>
      <c r="H11" s="64"/>
      <c r="I11" s="1">
        <v>7</v>
      </c>
      <c r="J11" s="43">
        <v>1</v>
      </c>
      <c r="K11" s="34">
        <v>2336</v>
      </c>
      <c r="L11" s="18">
        <v>572.04881999999998</v>
      </c>
      <c r="M11" s="18">
        <v>3694</v>
      </c>
      <c r="N11" s="18">
        <v>66</v>
      </c>
      <c r="O11" s="35">
        <v>2504</v>
      </c>
      <c r="W11" s="5"/>
      <c r="AC11"/>
      <c r="AD11" s="2"/>
    </row>
    <row r="12" spans="2:31" ht="12.75" customHeight="1" x14ac:dyDescent="0.2">
      <c r="C12" s="64"/>
      <c r="D12" s="64"/>
      <c r="E12" s="64"/>
      <c r="F12" s="64"/>
      <c r="G12" s="64"/>
      <c r="H12" s="64"/>
      <c r="I12" s="1">
        <v>8</v>
      </c>
      <c r="J12" s="43">
        <v>1</v>
      </c>
      <c r="K12" s="34">
        <v>2042</v>
      </c>
      <c r="L12" s="18">
        <v>385.99954000000002</v>
      </c>
      <c r="M12" s="18">
        <v>3388</v>
      </c>
      <c r="N12" s="18">
        <v>63</v>
      </c>
      <c r="O12" s="35">
        <v>2376</v>
      </c>
      <c r="W12" s="5"/>
      <c r="AC12"/>
      <c r="AD12" s="2"/>
    </row>
    <row r="13" spans="2:31" ht="12.75" x14ac:dyDescent="0.2">
      <c r="C13" s="4"/>
      <c r="D13" s="65" t="s">
        <v>10</v>
      </c>
      <c r="E13" s="66"/>
      <c r="F13" s="66"/>
      <c r="G13" s="66"/>
      <c r="H13" s="66"/>
      <c r="I13" s="1">
        <v>9</v>
      </c>
      <c r="J13" s="43">
        <v>1</v>
      </c>
      <c r="K13" s="34">
        <v>1003</v>
      </c>
      <c r="L13" s="18">
        <v>241.24804</v>
      </c>
      <c r="M13" s="18">
        <v>3089</v>
      </c>
      <c r="N13" s="18">
        <v>58</v>
      </c>
      <c r="O13" s="35">
        <v>2227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v>0</v>
      </c>
      <c r="L14" s="18">
        <v>-35.749499999999998</v>
      </c>
      <c r="M14" s="18">
        <v>2847</v>
      </c>
      <c r="N14" s="18">
        <v>56</v>
      </c>
      <c r="O14" s="35">
        <v>2004</v>
      </c>
      <c r="W14" s="5"/>
      <c r="AC14"/>
      <c r="AD14" s="2"/>
    </row>
    <row r="15" spans="2:31" ht="12.75" customHeight="1" x14ac:dyDescent="0.2">
      <c r="C15" s="57" t="s">
        <v>0</v>
      </c>
      <c r="D15" s="31">
        <f>MAX(K5:K35)</f>
        <v>14098</v>
      </c>
      <c r="E15" s="32">
        <f t="shared" ref="E15:H15" si="2">MAX(L5:L35)</f>
        <v>2164.5310100000002</v>
      </c>
      <c r="F15" s="32">
        <f t="shared" si="2"/>
        <v>14130</v>
      </c>
      <c r="G15" s="32">
        <f t="shared" si="2"/>
        <v>1558</v>
      </c>
      <c r="H15" s="33">
        <f t="shared" si="2"/>
        <v>9163</v>
      </c>
      <c r="I15" s="1">
        <v>11</v>
      </c>
      <c r="J15" s="43">
        <v>1</v>
      </c>
      <c r="K15" s="34">
        <v>-180</v>
      </c>
      <c r="L15" s="18">
        <v>-197.78604999999999</v>
      </c>
      <c r="M15" s="18">
        <v>2512</v>
      </c>
      <c r="N15" s="18">
        <v>51</v>
      </c>
      <c r="O15" s="35">
        <v>1823</v>
      </c>
      <c r="W15" s="8"/>
      <c r="AC15"/>
      <c r="AD15" s="2"/>
    </row>
    <row r="16" spans="2:31" ht="12.75" x14ac:dyDescent="0.2">
      <c r="C16" s="58">
        <v>0.95</v>
      </c>
      <c r="D16" s="34">
        <f>PERCENTILE(K5:K35, 0.95)</f>
        <v>8824</v>
      </c>
      <c r="E16" s="18">
        <f t="shared" ref="E16:H16" si="3">PERCENTILE(L5:L35, 0.95)</f>
        <v>1377.62789</v>
      </c>
      <c r="F16" s="18">
        <f t="shared" si="3"/>
        <v>7228</v>
      </c>
      <c r="G16" s="18">
        <f t="shared" si="3"/>
        <v>110</v>
      </c>
      <c r="H16" s="35">
        <f t="shared" si="3"/>
        <v>4455</v>
      </c>
      <c r="I16" s="1">
        <v>12</v>
      </c>
      <c r="J16" s="43">
        <v>1</v>
      </c>
      <c r="K16" s="34">
        <v>-1019</v>
      </c>
      <c r="L16" s="18">
        <v>-240.14528999999999</v>
      </c>
      <c r="M16" s="18">
        <v>2403</v>
      </c>
      <c r="N16" s="18">
        <v>43</v>
      </c>
      <c r="O16" s="35">
        <v>1565</v>
      </c>
      <c r="W16" s="8"/>
      <c r="AC16"/>
      <c r="AD16" s="2"/>
    </row>
    <row r="17" spans="2:30" ht="12.75" x14ac:dyDescent="0.2">
      <c r="C17" s="59">
        <v>0.75</v>
      </c>
      <c r="D17" s="34">
        <f>PERCENTILE(K5:K35, 0.75)</f>
        <v>1522.5</v>
      </c>
      <c r="E17" s="18">
        <f t="shared" ref="E17:H17" si="4">PERCENTILE(L5:L35, 0.75)</f>
        <v>313.62378999999999</v>
      </c>
      <c r="F17" s="18">
        <f t="shared" si="4"/>
        <v>3238.5</v>
      </c>
      <c r="G17" s="18">
        <f t="shared" si="4"/>
        <v>60.5</v>
      </c>
      <c r="H17" s="35">
        <f t="shared" si="4"/>
        <v>2301.5</v>
      </c>
      <c r="I17" s="1">
        <v>13</v>
      </c>
      <c r="J17" s="43">
        <v>1</v>
      </c>
      <c r="K17" s="34">
        <v>-1521</v>
      </c>
      <c r="L17" s="18">
        <v>-583.61446999999998</v>
      </c>
      <c r="M17" s="18">
        <v>2104</v>
      </c>
      <c r="N17" s="18">
        <v>31</v>
      </c>
      <c r="O17" s="35">
        <v>1098</v>
      </c>
      <c r="W17" s="5"/>
      <c r="AC17"/>
      <c r="AD17" s="2"/>
    </row>
    <row r="18" spans="2:30" ht="12.75" x14ac:dyDescent="0.2">
      <c r="C18" s="59">
        <v>0.5</v>
      </c>
      <c r="D18" s="34">
        <f>PERCENTILE(K5:K35, 0.5)</f>
        <v>-3133</v>
      </c>
      <c r="E18" s="18">
        <f t="shared" ref="E18:H18" si="5">PERCENTILE(L5:L35, 0.5)</f>
        <v>-1256.0605499999999</v>
      </c>
      <c r="F18" s="18">
        <f t="shared" si="5"/>
        <v>1433</v>
      </c>
      <c r="G18" s="18">
        <f t="shared" si="5"/>
        <v>-6</v>
      </c>
      <c r="H18" s="35">
        <f t="shared" si="5"/>
        <v>89</v>
      </c>
      <c r="I18" s="1">
        <v>14</v>
      </c>
      <c r="J18" s="43">
        <v>1</v>
      </c>
      <c r="K18" s="34">
        <v>-1726</v>
      </c>
      <c r="L18" s="18">
        <v>-809.84900000000005</v>
      </c>
      <c r="M18" s="18">
        <v>1964</v>
      </c>
      <c r="N18" s="18">
        <v>12</v>
      </c>
      <c r="O18" s="35">
        <v>756</v>
      </c>
      <c r="W18" s="5"/>
      <c r="AC18"/>
      <c r="AD18" s="2"/>
    </row>
    <row r="19" spans="2:30" ht="12.75" x14ac:dyDescent="0.2">
      <c r="C19" s="59">
        <v>0.25</v>
      </c>
      <c r="D19" s="34">
        <f>PERCENTILE(K5:K35, 0.25)</f>
        <v>-6907.5</v>
      </c>
      <c r="E19" s="18">
        <f t="shared" ref="E19:H19" si="6">PERCENTILE(L5:L35, 0.25)</f>
        <v>-2752.2373150000003</v>
      </c>
      <c r="F19" s="18">
        <f t="shared" si="6"/>
        <v>-188</v>
      </c>
      <c r="G19" s="18">
        <f t="shared" si="6"/>
        <v>-2685</v>
      </c>
      <c r="H19" s="35">
        <f t="shared" si="6"/>
        <v>-2586.5</v>
      </c>
      <c r="I19" s="1">
        <v>15</v>
      </c>
      <c r="J19" s="43">
        <v>1</v>
      </c>
      <c r="K19" s="34">
        <v>-2452</v>
      </c>
      <c r="L19" s="18">
        <v>-969.66797999999994</v>
      </c>
      <c r="M19" s="18">
        <v>1790</v>
      </c>
      <c r="N19" s="18">
        <v>1</v>
      </c>
      <c r="O19" s="35">
        <v>578</v>
      </c>
      <c r="P19" s="4"/>
      <c r="W19" s="5"/>
      <c r="AC19"/>
      <c r="AD19" s="2"/>
    </row>
    <row r="20" spans="2:30" ht="12.75" x14ac:dyDescent="0.2">
      <c r="C20" s="58">
        <v>0.05</v>
      </c>
      <c r="D20" s="34">
        <f>PERCENTILE(K5:K35, 0.05)</f>
        <v>-16213.5</v>
      </c>
      <c r="E20" s="18">
        <f t="shared" ref="E20:H20" si="7">PERCENTILE(L5:L35, 0.05)</f>
        <v>-4127.2006099999999</v>
      </c>
      <c r="F20" s="18">
        <f t="shared" si="7"/>
        <v>-2672.5</v>
      </c>
      <c r="G20" s="18">
        <f t="shared" si="7"/>
        <v>-5765</v>
      </c>
      <c r="H20" s="35">
        <f t="shared" si="7"/>
        <v>-5781.5</v>
      </c>
      <c r="I20" s="1">
        <v>16</v>
      </c>
      <c r="J20" s="43">
        <v>1</v>
      </c>
      <c r="K20" s="34">
        <v>-3133</v>
      </c>
      <c r="L20" s="18">
        <v>-1256.0605499999999</v>
      </c>
      <c r="M20" s="18">
        <v>1433</v>
      </c>
      <c r="N20" s="18">
        <v>-6</v>
      </c>
      <c r="O20" s="35">
        <v>89</v>
      </c>
      <c r="P20" s="4"/>
      <c r="W20" s="5"/>
      <c r="AC20"/>
      <c r="AD20" s="2"/>
    </row>
    <row r="21" spans="2:30" ht="12.75" x14ac:dyDescent="0.2">
      <c r="C21" s="60" t="s">
        <v>3</v>
      </c>
      <c r="D21" s="36">
        <f>MIN(K5:K35)</f>
        <v>-40396</v>
      </c>
      <c r="E21" s="23">
        <f t="shared" ref="E21:H21" si="8">MIN(L5:L35)</f>
        <v>-18654.902199999</v>
      </c>
      <c r="F21" s="23">
        <f t="shared" si="8"/>
        <v>-10895</v>
      </c>
      <c r="G21" s="23">
        <f t="shared" si="8"/>
        <v>-19723</v>
      </c>
      <c r="H21" s="37">
        <f t="shared" si="8"/>
        <v>-10489</v>
      </c>
      <c r="I21" s="1">
        <v>17</v>
      </c>
      <c r="J21" s="43">
        <v>1</v>
      </c>
      <c r="K21" s="34">
        <v>-3585</v>
      </c>
      <c r="L21" s="18">
        <v>-1376.9998700000001</v>
      </c>
      <c r="M21" s="18">
        <v>1130</v>
      </c>
      <c r="N21" s="18">
        <v>-180</v>
      </c>
      <c r="O21" s="35">
        <v>-271</v>
      </c>
      <c r="P21" s="4"/>
      <c r="W21" s="5"/>
      <c r="AC21"/>
      <c r="AD21" s="2"/>
    </row>
    <row r="22" spans="2:30" ht="12.75" x14ac:dyDescent="0.2">
      <c r="C22" s="61" t="s">
        <v>1</v>
      </c>
      <c r="D22" s="31">
        <f>AVERAGE(K5:K35)</f>
        <v>-3647.9354838709678</v>
      </c>
      <c r="E22" s="32">
        <f>AVERAGE(L5:L35)</f>
        <v>-1701.481220645129</v>
      </c>
      <c r="F22" s="32">
        <f>AVERAGE(M5:M35)</f>
        <v>1636.0967741935483</v>
      </c>
      <c r="G22" s="32">
        <f>AVERAGE(N5:N35)</f>
        <v>-1823.9032258064517</v>
      </c>
      <c r="H22" s="33">
        <f>AVERAGE(O5:O35)</f>
        <v>-212.09677419354838</v>
      </c>
      <c r="I22" s="1">
        <v>18</v>
      </c>
      <c r="J22" s="43">
        <v>1</v>
      </c>
      <c r="K22" s="34">
        <v>-3879</v>
      </c>
      <c r="L22" s="18">
        <v>-1469.3493699999999</v>
      </c>
      <c r="M22" s="18">
        <v>930</v>
      </c>
      <c r="N22" s="18">
        <v>-350</v>
      </c>
      <c r="O22" s="35">
        <v>-705</v>
      </c>
      <c r="P22" s="4"/>
      <c r="W22" s="5"/>
      <c r="AC22"/>
      <c r="AD22" s="2"/>
    </row>
    <row r="23" spans="2:30" ht="12.75" x14ac:dyDescent="0.2">
      <c r="C23" s="24" t="s">
        <v>4</v>
      </c>
      <c r="D23" s="34">
        <f>STDEV(K5:K35)</f>
        <v>9788.8044007273384</v>
      </c>
      <c r="E23" s="18">
        <f>STDEV(L5:L35)</f>
        <v>3612.3573511182703</v>
      </c>
      <c r="F23" s="18">
        <f>STDEV(M5:M35)</f>
        <v>4107.5424392600717</v>
      </c>
      <c r="G23" s="18">
        <f>STDEV(N5:N35)</f>
        <v>3836.7562198193646</v>
      </c>
      <c r="H23" s="35">
        <f>STDEV(O5:O35)</f>
        <v>3847.6761588855047</v>
      </c>
      <c r="I23" s="1">
        <v>19</v>
      </c>
      <c r="J23" s="43">
        <v>1</v>
      </c>
      <c r="K23" s="34">
        <v>-4409</v>
      </c>
      <c r="L23" s="18">
        <v>-1672.4033300000001</v>
      </c>
      <c r="M23" s="18">
        <v>687</v>
      </c>
      <c r="N23" s="18">
        <v>-716</v>
      </c>
      <c r="O23" s="35">
        <v>-1115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2:30" ht="12.75" customHeight="1" x14ac:dyDescent="0.2">
      <c r="C24" s="25" t="s">
        <v>8</v>
      </c>
      <c r="D24" s="53">
        <f>COUNTIF(K$5:K$35,"&gt;=0")/COUNTA(K$5:K$35)</f>
        <v>0.32258064516129031</v>
      </c>
      <c r="E24" s="46">
        <f>COUNTIF(L$5:L$35,"&gt;=0")/COUNTA(L$5:L$35)</f>
        <v>0.29032258064516131</v>
      </c>
      <c r="F24" s="46">
        <f t="shared" ref="F24:H24" si="9">COUNTIF(M$5:M$35,"&gt;=0")/COUNTA(M$5:M$35)</f>
        <v>0.70967741935483875</v>
      </c>
      <c r="G24" s="46">
        <f t="shared" si="9"/>
        <v>0.4838709677419355</v>
      </c>
      <c r="H24" s="47">
        <f t="shared" si="9"/>
        <v>0.5161290322580645</v>
      </c>
      <c r="I24" s="1">
        <v>20</v>
      </c>
      <c r="J24" s="43">
        <v>1</v>
      </c>
      <c r="K24" s="34">
        <v>-4934</v>
      </c>
      <c r="L24" s="18">
        <v>-1923.5351800000001</v>
      </c>
      <c r="M24" s="18">
        <v>483</v>
      </c>
      <c r="N24" s="18">
        <v>-1491</v>
      </c>
      <c r="O24" s="35">
        <v>-1370</v>
      </c>
      <c r="P24" s="4"/>
      <c r="Q24" s="64" t="s">
        <v>19</v>
      </c>
      <c r="R24" s="64"/>
      <c r="S24" s="64"/>
      <c r="T24" s="64"/>
      <c r="U24" s="64"/>
      <c r="V24" s="64"/>
      <c r="W24" s="64"/>
      <c r="X24" s="15"/>
      <c r="Y24" s="15"/>
      <c r="Z24" s="15"/>
      <c r="AA24" s="16"/>
      <c r="AC24"/>
      <c r="AD24" s="2"/>
    </row>
    <row r="25" spans="2:30" ht="12.75" customHeight="1" x14ac:dyDescent="0.2">
      <c r="C25" s="26" t="s">
        <v>9</v>
      </c>
      <c r="D25" s="54">
        <f>1-D24</f>
        <v>0.67741935483870974</v>
      </c>
      <c r="E25" s="48">
        <f>1-E24</f>
        <v>0.70967741935483875</v>
      </c>
      <c r="F25" s="48">
        <f>1-F24</f>
        <v>0.29032258064516125</v>
      </c>
      <c r="G25" s="48">
        <f>1-G24</f>
        <v>0.5161290322580645</v>
      </c>
      <c r="H25" s="49">
        <f>1-H24</f>
        <v>0.4838709677419355</v>
      </c>
      <c r="I25" s="1">
        <v>21</v>
      </c>
      <c r="J25" s="43">
        <v>1</v>
      </c>
      <c r="K25" s="34">
        <v>-5684</v>
      </c>
      <c r="L25" s="18">
        <v>-2053.8847599999999</v>
      </c>
      <c r="M25" s="18">
        <v>317</v>
      </c>
      <c r="N25" s="18">
        <v>-1911</v>
      </c>
      <c r="O25" s="35">
        <v>-1653</v>
      </c>
      <c r="P25" s="4"/>
      <c r="Q25" s="64"/>
      <c r="R25" s="64"/>
      <c r="S25" s="64"/>
      <c r="T25" s="64"/>
      <c r="U25" s="64"/>
      <c r="V25" s="64"/>
      <c r="W25" s="64"/>
      <c r="X25" s="15"/>
      <c r="Y25" s="15"/>
      <c r="Z25" s="15"/>
      <c r="AA25" s="16"/>
      <c r="AC25"/>
      <c r="AD25" s="2"/>
    </row>
    <row r="26" spans="2:30" ht="12.75" x14ac:dyDescent="0.2">
      <c r="C26" s="55" t="s">
        <v>2</v>
      </c>
      <c r="D26" s="56">
        <f>MEDIAN(K5:K35)</f>
        <v>-3133</v>
      </c>
      <c r="E26" s="56">
        <f>MEDIAN(L5:L35)</f>
        <v>-1256.0605499999999</v>
      </c>
      <c r="F26" s="56">
        <f>MEDIAN(M5:M35)</f>
        <v>1433</v>
      </c>
      <c r="G26" s="56">
        <f>MEDIAN(N5:N35)</f>
        <v>-6</v>
      </c>
      <c r="H26" s="56">
        <f>MEDIAN(O5:O35)</f>
        <v>89</v>
      </c>
      <c r="I26" s="1">
        <v>22</v>
      </c>
      <c r="J26" s="43">
        <v>1</v>
      </c>
      <c r="K26" s="34">
        <v>-6015</v>
      </c>
      <c r="L26" s="18">
        <v>-2341.8212800000001</v>
      </c>
      <c r="M26" s="18">
        <v>113</v>
      </c>
      <c r="N26" s="18">
        <v>-2229</v>
      </c>
      <c r="O26" s="35">
        <v>-2029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2:30" ht="12.75" x14ac:dyDescent="0.2">
      <c r="I27" s="1">
        <v>23</v>
      </c>
      <c r="J27" s="43">
        <v>1</v>
      </c>
      <c r="K27" s="34">
        <v>-6807</v>
      </c>
      <c r="L27" s="18">
        <v>-2608.62574</v>
      </c>
      <c r="M27" s="18">
        <v>-105</v>
      </c>
      <c r="N27" s="18">
        <v>-2489</v>
      </c>
      <c r="O27" s="35">
        <v>-2353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2:30" ht="12.75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-7008</v>
      </c>
      <c r="L28" s="18">
        <v>-2895.8488900000002</v>
      </c>
      <c r="M28" s="18">
        <v>-271</v>
      </c>
      <c r="N28" s="18">
        <v>-2881</v>
      </c>
      <c r="O28" s="35">
        <v>-2820</v>
      </c>
      <c r="P28" s="4"/>
      <c r="X28" s="15"/>
      <c r="Y28" s="15"/>
      <c r="Z28" s="15"/>
      <c r="AA28" s="16"/>
      <c r="AC28"/>
      <c r="AD28" s="2"/>
    </row>
    <row r="29" spans="2:30" ht="12.75" x14ac:dyDescent="0.2">
      <c r="B29" s="41"/>
      <c r="C29" s="41"/>
      <c r="I29" s="1">
        <v>25</v>
      </c>
      <c r="J29" s="43">
        <v>1</v>
      </c>
      <c r="K29" s="34">
        <v>-7670</v>
      </c>
      <c r="L29" s="18">
        <v>-3167.9456799999998</v>
      </c>
      <c r="M29" s="18">
        <v>-621</v>
      </c>
      <c r="N29" s="18">
        <v>-3211</v>
      </c>
      <c r="O29" s="35">
        <v>-3134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2:30" ht="12.75" x14ac:dyDescent="0.2">
      <c r="B30" s="41"/>
      <c r="C30" s="41"/>
      <c r="I30" s="1">
        <v>26</v>
      </c>
      <c r="J30" s="43">
        <v>1</v>
      </c>
      <c r="K30" s="34">
        <v>-8736</v>
      </c>
      <c r="L30" s="18">
        <v>-3349.3060099999998</v>
      </c>
      <c r="M30" s="18">
        <v>-1014</v>
      </c>
      <c r="N30" s="18">
        <v>-3535</v>
      </c>
      <c r="O30" s="35">
        <v>-3518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2:30" ht="12.75" x14ac:dyDescent="0.2">
      <c r="B31" s="41"/>
      <c r="C31" s="41"/>
      <c r="I31" s="1">
        <v>27</v>
      </c>
      <c r="J31" s="43">
        <v>1</v>
      </c>
      <c r="K31" s="34">
        <v>-10510</v>
      </c>
      <c r="L31" s="18">
        <v>-3674.0346100000002</v>
      </c>
      <c r="M31" s="18">
        <v>-1418</v>
      </c>
      <c r="N31" s="18">
        <v>-4232</v>
      </c>
      <c r="O31" s="35">
        <v>-3893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2:30" ht="12.75" x14ac:dyDescent="0.2">
      <c r="B32" s="41"/>
      <c r="C32" s="41"/>
      <c r="I32" s="1">
        <v>28</v>
      </c>
      <c r="J32" s="43">
        <v>1</v>
      </c>
      <c r="K32" s="34">
        <v>-13258</v>
      </c>
      <c r="L32" s="18">
        <v>-3767.8751999999999</v>
      </c>
      <c r="M32" s="18">
        <v>-1745</v>
      </c>
      <c r="N32" s="18">
        <v>-4464</v>
      </c>
      <c r="O32" s="35">
        <v>-4614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2:30" ht="12.75" x14ac:dyDescent="0.2">
      <c r="B33" s="41"/>
      <c r="C33" s="41"/>
      <c r="I33" s="1">
        <v>29</v>
      </c>
      <c r="J33" s="43">
        <v>1</v>
      </c>
      <c r="K33" s="34">
        <v>-15358</v>
      </c>
      <c r="L33" s="18">
        <v>-3990.2098900000001</v>
      </c>
      <c r="M33" s="18">
        <v>-2066</v>
      </c>
      <c r="N33" s="18">
        <v>-5504</v>
      </c>
      <c r="O33" s="35">
        <v>-5264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2:30" ht="12.75" x14ac:dyDescent="0.2">
      <c r="B34" s="41"/>
      <c r="C34" s="41"/>
      <c r="I34" s="1">
        <v>30</v>
      </c>
      <c r="J34" s="43">
        <v>1</v>
      </c>
      <c r="K34" s="34">
        <v>-17069</v>
      </c>
      <c r="L34" s="18">
        <v>-4264.1913299999997</v>
      </c>
      <c r="M34" s="18">
        <v>-3279</v>
      </c>
      <c r="N34" s="18">
        <v>-6026</v>
      </c>
      <c r="O34" s="35">
        <v>-6299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2.75" x14ac:dyDescent="0.2">
      <c r="B35" s="41"/>
      <c r="C35" s="41"/>
      <c r="I35" s="1">
        <v>31</v>
      </c>
      <c r="J35" s="44">
        <v>1</v>
      </c>
      <c r="K35" s="36">
        <v>-40396</v>
      </c>
      <c r="L35" s="23">
        <v>-18654.902199999</v>
      </c>
      <c r="M35" s="23">
        <v>-10895</v>
      </c>
      <c r="N35" s="23">
        <v>-19723</v>
      </c>
      <c r="O35" s="37">
        <v>-10489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2.75" x14ac:dyDescent="0.2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2.75" x14ac:dyDescent="0.2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2.75" x14ac:dyDescent="0.2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2.75" x14ac:dyDescent="0.2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2.75" x14ac:dyDescent="0.2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2.75" x14ac:dyDescent="0.2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2.75" x14ac:dyDescent="0.2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2.75" x14ac:dyDescent="0.2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2:AE96"/>
  <sheetViews>
    <sheetView tabSelected="1" zoomScale="85" zoomScaleNormal="85" workbookViewId="0">
      <selection activeCell="I43" sqref="I43"/>
    </sheetView>
  </sheetViews>
  <sheetFormatPr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4" t="s">
        <v>24</v>
      </c>
      <c r="D2" s="64"/>
      <c r="E2" s="64"/>
      <c r="F2" s="64"/>
      <c r="G2" s="64"/>
      <c r="H2" s="64"/>
    </row>
    <row r="3" spans="2:31" ht="29.25" customHeight="1" x14ac:dyDescent="0.2">
      <c r="C3" s="64" t="s">
        <v>21</v>
      </c>
      <c r="D3" s="64"/>
      <c r="E3" s="64"/>
      <c r="F3" s="64"/>
      <c r="G3" s="64"/>
      <c r="H3" s="64"/>
      <c r="I3" s="27"/>
      <c r="J3" s="64" t="s">
        <v>18</v>
      </c>
      <c r="K3" s="64"/>
      <c r="L3" s="64"/>
      <c r="M3" s="64"/>
      <c r="N3" s="64"/>
      <c r="O3" s="64"/>
      <c r="P3" s="27"/>
      <c r="Q3" s="64" t="s">
        <v>20</v>
      </c>
      <c r="R3" s="64"/>
      <c r="S3" s="64"/>
      <c r="T3" s="64"/>
      <c r="U3" s="64"/>
      <c r="V3" s="6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28" t="s">
        <v>7</v>
      </c>
      <c r="L4" s="29" t="s">
        <v>5</v>
      </c>
      <c r="M4" s="29" t="s">
        <v>6</v>
      </c>
      <c r="N4" s="29" t="s">
        <v>15</v>
      </c>
      <c r="O4" s="29" t="s">
        <v>14</v>
      </c>
      <c r="P4" s="1"/>
      <c r="V4" s="1"/>
      <c r="W4" s="1"/>
    </row>
    <row r="5" spans="2:31" ht="12.75" x14ac:dyDescent="0.2">
      <c r="C5" s="40" t="s">
        <v>12</v>
      </c>
      <c r="D5" s="39">
        <f>MAX(K5:K35)</f>
        <v>17286</v>
      </c>
      <c r="E5" s="39">
        <f t="shared" ref="E5:H5" si="0">MAX(L5:L35)</f>
        <v>7095.0002599999998</v>
      </c>
      <c r="F5" s="39">
        <f t="shared" si="0"/>
        <v>9854</v>
      </c>
      <c r="G5" s="39">
        <f t="shared" si="0"/>
        <v>235</v>
      </c>
      <c r="H5" s="39">
        <f t="shared" si="0"/>
        <v>6718</v>
      </c>
      <c r="I5" s="1">
        <v>1</v>
      </c>
      <c r="J5" s="42">
        <v>1</v>
      </c>
      <c r="K5" s="31">
        <v>17286</v>
      </c>
      <c r="L5" s="32">
        <v>7095.0002599999998</v>
      </c>
      <c r="M5" s="32">
        <v>9854</v>
      </c>
      <c r="N5" s="32">
        <v>235</v>
      </c>
      <c r="O5" s="33">
        <v>6718</v>
      </c>
      <c r="AC5"/>
      <c r="AD5" s="2"/>
      <c r="AE5" s="6"/>
    </row>
    <row r="6" spans="2:31" ht="12.75" x14ac:dyDescent="0.2">
      <c r="B6" s="41"/>
      <c r="C6" s="40" t="s">
        <v>13</v>
      </c>
      <c r="D6" s="39">
        <f>-MIN(K5:K35)</f>
        <v>24902</v>
      </c>
      <c r="E6" s="39">
        <f t="shared" ref="E6:H6" si="1">-MIN(L5:L35)</f>
        <v>12227.99987</v>
      </c>
      <c r="F6" s="39">
        <f t="shared" si="1"/>
        <v>6256</v>
      </c>
      <c r="G6" s="39">
        <f t="shared" si="1"/>
        <v>12396</v>
      </c>
      <c r="H6" s="39">
        <f t="shared" si="1"/>
        <v>9517</v>
      </c>
      <c r="I6" s="1">
        <v>2</v>
      </c>
      <c r="J6" s="43">
        <v>1</v>
      </c>
      <c r="K6" s="34">
        <v>7779</v>
      </c>
      <c r="L6" s="18">
        <v>3285.3417399999998</v>
      </c>
      <c r="M6" s="18">
        <v>5629</v>
      </c>
      <c r="N6" s="18">
        <v>108</v>
      </c>
      <c r="O6" s="35">
        <v>4221</v>
      </c>
      <c r="AC6"/>
      <c r="AD6" s="2"/>
    </row>
    <row r="7" spans="2:31" ht="12.75" x14ac:dyDescent="0.2">
      <c r="I7" s="1">
        <v>3</v>
      </c>
      <c r="J7" s="43">
        <v>1</v>
      </c>
      <c r="K7" s="34">
        <v>5382</v>
      </c>
      <c r="L7" s="18">
        <v>2174.9758400000001</v>
      </c>
      <c r="M7" s="18">
        <v>4768</v>
      </c>
      <c r="N7" s="18">
        <v>92</v>
      </c>
      <c r="O7" s="35">
        <v>3161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v>4236</v>
      </c>
      <c r="L8" s="18">
        <v>1883.8793800000001</v>
      </c>
      <c r="M8" s="18">
        <v>3443</v>
      </c>
      <c r="N8" s="18">
        <v>84</v>
      </c>
      <c r="O8" s="35">
        <v>2738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v>2310</v>
      </c>
      <c r="L9" s="18">
        <v>1315.5442</v>
      </c>
      <c r="M9" s="18">
        <v>2985</v>
      </c>
      <c r="N9" s="18">
        <v>74</v>
      </c>
      <c r="O9" s="35">
        <v>2373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v>1718</v>
      </c>
      <c r="L10" s="18">
        <v>1033.4305999999999</v>
      </c>
      <c r="M10" s="18">
        <v>2081</v>
      </c>
      <c r="N10" s="18">
        <v>66</v>
      </c>
      <c r="O10" s="35">
        <v>2199</v>
      </c>
      <c r="W10" s="5"/>
      <c r="AC10"/>
      <c r="AD10" s="2"/>
    </row>
    <row r="11" spans="2:31" ht="12.75" customHeight="1" x14ac:dyDescent="0.2">
      <c r="C11" s="64" t="s">
        <v>17</v>
      </c>
      <c r="D11" s="64"/>
      <c r="E11" s="64"/>
      <c r="F11" s="64"/>
      <c r="G11" s="64"/>
      <c r="H11" s="64"/>
      <c r="I11" s="1">
        <v>7</v>
      </c>
      <c r="J11" s="43">
        <v>1</v>
      </c>
      <c r="K11" s="34">
        <v>1397</v>
      </c>
      <c r="L11" s="18">
        <v>922.4597</v>
      </c>
      <c r="M11" s="18">
        <v>1756</v>
      </c>
      <c r="N11" s="18">
        <v>59</v>
      </c>
      <c r="O11" s="35">
        <v>1710</v>
      </c>
      <c r="W11" s="5"/>
      <c r="AC11"/>
      <c r="AD11" s="2"/>
    </row>
    <row r="12" spans="2:31" ht="12.75" x14ac:dyDescent="0.2">
      <c r="C12" s="64"/>
      <c r="D12" s="64"/>
      <c r="E12" s="64"/>
      <c r="F12" s="64"/>
      <c r="G12" s="64"/>
      <c r="H12" s="64"/>
      <c r="I12" s="1">
        <v>8</v>
      </c>
      <c r="J12" s="43">
        <v>1</v>
      </c>
      <c r="K12" s="34">
        <v>124</v>
      </c>
      <c r="L12" s="18">
        <v>838.35222999999996</v>
      </c>
      <c r="M12" s="18">
        <v>1368</v>
      </c>
      <c r="N12" s="18">
        <v>53</v>
      </c>
      <c r="O12" s="35">
        <v>1183</v>
      </c>
      <c r="W12" s="5"/>
      <c r="AC12"/>
      <c r="AD12" s="2"/>
    </row>
    <row r="13" spans="2:31" ht="12.75" x14ac:dyDescent="0.2">
      <c r="C13" s="4"/>
      <c r="D13" s="65" t="s">
        <v>10</v>
      </c>
      <c r="E13" s="66"/>
      <c r="F13" s="66"/>
      <c r="G13" s="66"/>
      <c r="H13" s="66"/>
      <c r="I13" s="1">
        <v>9</v>
      </c>
      <c r="J13" s="43">
        <v>1</v>
      </c>
      <c r="K13" s="34">
        <v>-704</v>
      </c>
      <c r="L13" s="18">
        <v>733.04890999999998</v>
      </c>
      <c r="M13" s="18">
        <v>924</v>
      </c>
      <c r="N13" s="18">
        <v>50</v>
      </c>
      <c r="O13" s="35">
        <v>945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v>-1508</v>
      </c>
      <c r="L14" s="18">
        <v>698.24246000000005</v>
      </c>
      <c r="M14" s="18">
        <v>647</v>
      </c>
      <c r="N14" s="18">
        <v>43</v>
      </c>
      <c r="O14" s="35">
        <v>788</v>
      </c>
      <c r="W14" s="5"/>
      <c r="AC14"/>
      <c r="AD14" s="2"/>
    </row>
    <row r="15" spans="2:31" ht="12.75" customHeight="1" x14ac:dyDescent="0.2">
      <c r="C15" s="20" t="s">
        <v>0</v>
      </c>
      <c r="D15" s="31">
        <f>MAX(K5:K35)</f>
        <v>17286</v>
      </c>
      <c r="E15" s="32">
        <f t="shared" ref="E15:H15" si="2">MAX(L5:L35)</f>
        <v>7095.0002599999998</v>
      </c>
      <c r="F15" s="32">
        <f t="shared" si="2"/>
        <v>9854</v>
      </c>
      <c r="G15" s="32">
        <f t="shared" si="2"/>
        <v>235</v>
      </c>
      <c r="H15" s="33">
        <f t="shared" si="2"/>
        <v>6718</v>
      </c>
      <c r="I15" s="1">
        <v>11</v>
      </c>
      <c r="J15" s="43">
        <v>1</v>
      </c>
      <c r="K15" s="34">
        <v>-2167</v>
      </c>
      <c r="L15" s="18">
        <v>459.47732000000002</v>
      </c>
      <c r="M15" s="18">
        <v>394</v>
      </c>
      <c r="N15" s="18">
        <v>38</v>
      </c>
      <c r="O15" s="35">
        <v>586</v>
      </c>
      <c r="W15" s="8"/>
      <c r="AC15"/>
      <c r="AD15" s="2"/>
    </row>
    <row r="16" spans="2:31" ht="12.75" x14ac:dyDescent="0.2">
      <c r="C16" s="21">
        <v>0.95</v>
      </c>
      <c r="D16" s="34">
        <f>PERCENTILE(K5:K35, 0.95)</f>
        <v>6940.0499999999965</v>
      </c>
      <c r="E16" s="18">
        <f t="shared" ref="E16:H16" si="3">PERCENTILE(L5:L35, 0.95)</f>
        <v>2896.7136749999981</v>
      </c>
      <c r="F16" s="18">
        <f t="shared" si="3"/>
        <v>5327.6499999999987</v>
      </c>
      <c r="G16" s="18">
        <f t="shared" si="3"/>
        <v>102.39999999999998</v>
      </c>
      <c r="H16" s="35">
        <f t="shared" si="3"/>
        <v>3849.9999999999986</v>
      </c>
      <c r="I16" s="1">
        <v>12</v>
      </c>
      <c r="J16" s="43">
        <v>1</v>
      </c>
      <c r="K16" s="34">
        <v>-2538</v>
      </c>
      <c r="L16" s="18">
        <v>261.99950000000001</v>
      </c>
      <c r="M16" s="18">
        <v>290</v>
      </c>
      <c r="N16" s="18">
        <v>27</v>
      </c>
      <c r="O16" s="35">
        <v>468</v>
      </c>
      <c r="W16" s="8"/>
      <c r="AC16"/>
      <c r="AD16" s="2"/>
    </row>
    <row r="17" spans="1:30" ht="12.75" x14ac:dyDescent="0.2">
      <c r="C17" s="22">
        <v>0.75</v>
      </c>
      <c r="D17" s="34">
        <f>PERCENTILE(K5:K35, 0.75)</f>
        <v>442.25</v>
      </c>
      <c r="E17" s="18">
        <f t="shared" ref="E17:H17" si="4">PERCENTILE(L5:L35, 0.75)</f>
        <v>859.37909749999994</v>
      </c>
      <c r="F17" s="18">
        <f t="shared" si="4"/>
        <v>1465</v>
      </c>
      <c r="G17" s="18">
        <f t="shared" si="4"/>
        <v>54.5</v>
      </c>
      <c r="H17" s="35">
        <f t="shared" si="4"/>
        <v>1314.75</v>
      </c>
      <c r="I17" s="1">
        <v>13</v>
      </c>
      <c r="J17" s="43">
        <v>1</v>
      </c>
      <c r="K17" s="34">
        <v>-3142</v>
      </c>
      <c r="L17" s="18">
        <v>133.39016000000001</v>
      </c>
      <c r="M17" s="18">
        <v>153</v>
      </c>
      <c r="N17" s="18">
        <v>23</v>
      </c>
      <c r="O17" s="35">
        <v>336</v>
      </c>
      <c r="W17" s="5"/>
      <c r="AC17"/>
      <c r="AD17" s="2"/>
    </row>
    <row r="18" spans="1:30" ht="12.75" x14ac:dyDescent="0.2">
      <c r="C18" s="22">
        <v>0.5</v>
      </c>
      <c r="D18" s="34">
        <f>PERCENTILE(K5:K35, 0.5)</f>
        <v>-4174</v>
      </c>
      <c r="E18" s="18">
        <f t="shared" ref="E18:H18" si="5">PERCENTILE(L5:L35, 0.5)</f>
        <v>-164.87121500000001</v>
      </c>
      <c r="F18" s="18">
        <f t="shared" si="5"/>
        <v>-109.5</v>
      </c>
      <c r="G18" s="18">
        <f t="shared" si="5"/>
        <v>12.5</v>
      </c>
      <c r="H18" s="35">
        <f t="shared" si="5"/>
        <v>155</v>
      </c>
      <c r="I18" s="1">
        <v>14</v>
      </c>
      <c r="J18" s="43">
        <v>1</v>
      </c>
      <c r="K18" s="34">
        <v>-3975</v>
      </c>
      <c r="L18" s="18">
        <v>-97.716740000000001</v>
      </c>
      <c r="M18" s="18">
        <v>31</v>
      </c>
      <c r="N18" s="18">
        <v>16</v>
      </c>
      <c r="O18" s="35">
        <v>277</v>
      </c>
      <c r="W18" s="5"/>
      <c r="AC18"/>
      <c r="AD18" s="2"/>
    </row>
    <row r="19" spans="1:30" ht="12.75" x14ac:dyDescent="0.2">
      <c r="C19" s="22">
        <v>0.25</v>
      </c>
      <c r="D19" s="34">
        <f>PERCENTILE(K5:K35, 0.25)</f>
        <v>-8559.5</v>
      </c>
      <c r="E19" s="18">
        <f t="shared" ref="E19:H19" si="6">PERCENTILE(L5:L35, 0.25)</f>
        <v>-1258.356385</v>
      </c>
      <c r="F19" s="18">
        <f t="shared" si="6"/>
        <v>-1313</v>
      </c>
      <c r="G19" s="18">
        <f t="shared" si="6"/>
        <v>-1244.75</v>
      </c>
      <c r="H19" s="35">
        <f t="shared" si="6"/>
        <v>-1358.25</v>
      </c>
      <c r="I19" s="1">
        <v>15</v>
      </c>
      <c r="J19" s="43">
        <v>1</v>
      </c>
      <c r="K19" s="34">
        <v>-4373</v>
      </c>
      <c r="L19" s="18">
        <v>-232.02569</v>
      </c>
      <c r="M19" s="18">
        <v>-250</v>
      </c>
      <c r="N19" s="18">
        <v>9</v>
      </c>
      <c r="O19" s="35">
        <v>33</v>
      </c>
      <c r="P19" s="4"/>
      <c r="W19" s="5"/>
      <c r="AC19"/>
      <c r="AD19" s="2"/>
    </row>
    <row r="20" spans="1:30" ht="12.75" x14ac:dyDescent="0.2">
      <c r="C20" s="21">
        <v>0.05</v>
      </c>
      <c r="D20" s="34">
        <f>PERCENTILE(K5:K35, 0.05)</f>
        <v>-12462.05</v>
      </c>
      <c r="E20" s="18">
        <f t="shared" ref="E20:H20" si="7">PERCENTILE(L5:L35, 0.05)</f>
        <v>-2872.8848819999998</v>
      </c>
      <c r="F20" s="18">
        <f t="shared" si="7"/>
        <v>-3427.65</v>
      </c>
      <c r="G20" s="18">
        <f t="shared" si="7"/>
        <v>-7102.9</v>
      </c>
      <c r="H20" s="35">
        <f t="shared" si="7"/>
        <v>-2990.35</v>
      </c>
      <c r="I20" s="1">
        <v>16</v>
      </c>
      <c r="J20" s="43">
        <v>1</v>
      </c>
      <c r="K20" s="34">
        <v>-4752</v>
      </c>
      <c r="L20" s="18">
        <v>-474.97460999999998</v>
      </c>
      <c r="M20" s="18">
        <v>-369</v>
      </c>
      <c r="N20" s="18">
        <v>4</v>
      </c>
      <c r="O20" s="35">
        <v>-128</v>
      </c>
      <c r="P20" s="4"/>
      <c r="W20" s="5"/>
      <c r="AC20"/>
      <c r="AD20" s="2"/>
    </row>
    <row r="21" spans="1:30" ht="12.75" x14ac:dyDescent="0.2">
      <c r="C21" s="62" t="s">
        <v>3</v>
      </c>
      <c r="D21" s="34">
        <f>MIN(K5:K35)</f>
        <v>-24902</v>
      </c>
      <c r="E21" s="18">
        <f t="shared" ref="E21:H21" si="8">MIN(L5:L35)</f>
        <v>-12227.99987</v>
      </c>
      <c r="F21" s="18">
        <f t="shared" si="8"/>
        <v>-6256</v>
      </c>
      <c r="G21" s="18">
        <f t="shared" si="8"/>
        <v>-12396</v>
      </c>
      <c r="H21" s="35">
        <f t="shared" si="8"/>
        <v>-9517</v>
      </c>
      <c r="I21" s="1">
        <v>17</v>
      </c>
      <c r="J21" s="43">
        <v>1</v>
      </c>
      <c r="K21" s="34">
        <v>-5181</v>
      </c>
      <c r="L21" s="18">
        <v>-666.19887000000006</v>
      </c>
      <c r="M21" s="18">
        <v>-549</v>
      </c>
      <c r="N21" s="18">
        <v>-40</v>
      </c>
      <c r="O21" s="35">
        <v>-362</v>
      </c>
      <c r="P21" s="4"/>
      <c r="W21" s="5"/>
      <c r="AC21"/>
      <c r="AD21" s="2"/>
    </row>
    <row r="22" spans="1:30" ht="12.75" x14ac:dyDescent="0.2">
      <c r="C22" s="61" t="s">
        <v>1</v>
      </c>
      <c r="D22" s="31">
        <f>AVERAGE(K5:K35)</f>
        <v>-3765.0357142857142</v>
      </c>
      <c r="E22" s="32">
        <f>AVERAGE(L5:L35)</f>
        <v>-300.82762142857121</v>
      </c>
      <c r="F22" s="32">
        <f>AVERAGE(M5:M35)</f>
        <v>303.53571428571428</v>
      </c>
      <c r="G22" s="32">
        <f>AVERAGE(N5:N35)</f>
        <v>-1352.5</v>
      </c>
      <c r="H22" s="33">
        <f>AVERAGE(O5:O35)</f>
        <v>-12.071428571428571</v>
      </c>
      <c r="I22" s="1">
        <v>18</v>
      </c>
      <c r="J22" s="43">
        <v>1</v>
      </c>
      <c r="K22" s="34">
        <v>-5761</v>
      </c>
      <c r="L22" s="18">
        <v>-835.79299000000003</v>
      </c>
      <c r="M22" s="18">
        <v>-762</v>
      </c>
      <c r="N22" s="18">
        <v>-196</v>
      </c>
      <c r="O22" s="35">
        <v>-579</v>
      </c>
      <c r="P22" s="4"/>
      <c r="W22" s="5"/>
      <c r="AC22"/>
      <c r="AD22" s="2"/>
    </row>
    <row r="23" spans="1:30" ht="12.75" x14ac:dyDescent="0.2">
      <c r="C23" s="24" t="s">
        <v>4</v>
      </c>
      <c r="D23" s="34">
        <f>STDEV(K5:K35)</f>
        <v>7804.2192694775476</v>
      </c>
      <c r="E23" s="18">
        <f>STDEV(L5:L35)</f>
        <v>3054.0273517369974</v>
      </c>
      <c r="F23" s="18">
        <f>STDEV(M5:M35)</f>
        <v>3118.0810870379742</v>
      </c>
      <c r="G23" s="18">
        <f>STDEV(N5:N35)</f>
        <v>2913.9785644499984</v>
      </c>
      <c r="H23" s="35">
        <f>STDEV(O5:O35)</f>
        <v>2902.0974270672714</v>
      </c>
      <c r="I23" s="1">
        <v>19</v>
      </c>
      <c r="J23" s="43">
        <v>1</v>
      </c>
      <c r="K23" s="34">
        <v>-6925</v>
      </c>
      <c r="L23" s="18">
        <v>-933.89819</v>
      </c>
      <c r="M23" s="18">
        <v>-870</v>
      </c>
      <c r="N23" s="18">
        <v>-328</v>
      </c>
      <c r="O23" s="35">
        <v>-859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1:30" ht="12.75" customHeight="1" x14ac:dyDescent="0.2">
      <c r="C24" s="25" t="s">
        <v>8</v>
      </c>
      <c r="D24" s="53">
        <f>COUNTIF(K$5:K$35,"&gt;=0")/COUNTA(K$5:K$35)</f>
        <v>0.2857142857142857</v>
      </c>
      <c r="E24" s="46">
        <f t="shared" ref="E24:H24" si="9">COUNTIF(L$5:L$35,"&gt;=0")/COUNTA(L$5:L$35)</f>
        <v>0.4642857142857143</v>
      </c>
      <c r="F24" s="46">
        <f t="shared" si="9"/>
        <v>0.5</v>
      </c>
      <c r="G24" s="46">
        <f t="shared" si="9"/>
        <v>0.5714285714285714</v>
      </c>
      <c r="H24" s="47">
        <f t="shared" si="9"/>
        <v>0.5357142857142857</v>
      </c>
      <c r="I24" s="1">
        <v>20</v>
      </c>
      <c r="J24" s="43">
        <v>1</v>
      </c>
      <c r="K24" s="34">
        <v>-7636</v>
      </c>
      <c r="L24" s="18">
        <v>-1025.7514699999999</v>
      </c>
      <c r="M24" s="18">
        <v>-1090</v>
      </c>
      <c r="N24" s="18">
        <v>-739</v>
      </c>
      <c r="O24" s="35">
        <v>-1149</v>
      </c>
      <c r="P24" s="4"/>
      <c r="Q24" s="64" t="s">
        <v>16</v>
      </c>
      <c r="R24" s="64"/>
      <c r="S24" s="64"/>
      <c r="T24" s="64"/>
      <c r="U24" s="64"/>
      <c r="V24" s="64"/>
      <c r="W24" s="64"/>
      <c r="X24" s="15"/>
      <c r="Y24" s="15"/>
      <c r="Z24" s="15"/>
      <c r="AA24" s="16"/>
      <c r="AC24"/>
      <c r="AD24" s="2"/>
    </row>
    <row r="25" spans="1:30" ht="12.75" customHeight="1" x14ac:dyDescent="0.2">
      <c r="C25" s="26" t="s">
        <v>9</v>
      </c>
      <c r="D25" s="54">
        <f>1-D24</f>
        <v>0.7142857142857143</v>
      </c>
      <c r="E25" s="48">
        <f>1-E24</f>
        <v>0.5357142857142857</v>
      </c>
      <c r="F25" s="48">
        <f>1-F24</f>
        <v>0.5</v>
      </c>
      <c r="G25" s="48">
        <f>1-G24</f>
        <v>0.4285714285714286</v>
      </c>
      <c r="H25" s="49">
        <f>1-H24</f>
        <v>0.4642857142857143</v>
      </c>
      <c r="I25" s="1">
        <v>21</v>
      </c>
      <c r="J25" s="43">
        <v>1</v>
      </c>
      <c r="K25" s="34">
        <v>-8427</v>
      </c>
      <c r="L25" s="18">
        <v>-1231.76684</v>
      </c>
      <c r="M25" s="18">
        <v>-1260</v>
      </c>
      <c r="N25" s="18">
        <v>-1105</v>
      </c>
      <c r="O25" s="35">
        <v>-1279</v>
      </c>
      <c r="P25" s="4"/>
      <c r="Q25" s="64"/>
      <c r="R25" s="64"/>
      <c r="S25" s="64"/>
      <c r="T25" s="64"/>
      <c r="U25" s="64"/>
      <c r="V25" s="64"/>
      <c r="W25" s="64"/>
      <c r="X25" s="15"/>
      <c r="Y25" s="15"/>
      <c r="Z25" s="15"/>
      <c r="AA25" s="16"/>
      <c r="AC25"/>
      <c r="AD25" s="2"/>
    </row>
    <row r="26" spans="1:30" ht="12.75" x14ac:dyDescent="0.2">
      <c r="C26" s="55" t="s">
        <v>2</v>
      </c>
      <c r="D26" s="56">
        <f>MEDIAN(K5:K35)</f>
        <v>-4174</v>
      </c>
      <c r="E26" s="56">
        <f>MEDIAN(L5:L35)</f>
        <v>-164.87121500000001</v>
      </c>
      <c r="F26" s="56">
        <f>MEDIAN(M5:M35)</f>
        <v>-109.5</v>
      </c>
      <c r="G26" s="56">
        <f>MEDIAN(N5:N35)</f>
        <v>12.5</v>
      </c>
      <c r="H26" s="56">
        <f>MEDIAN(O5:O35)</f>
        <v>155</v>
      </c>
      <c r="I26" s="1">
        <v>22</v>
      </c>
      <c r="J26" s="43">
        <v>1</v>
      </c>
      <c r="K26" s="34">
        <v>-8957</v>
      </c>
      <c r="L26" s="18">
        <v>-1338.1250199999999</v>
      </c>
      <c r="M26" s="18">
        <v>-1472</v>
      </c>
      <c r="N26" s="18">
        <v>-1664</v>
      </c>
      <c r="O26" s="35">
        <v>-1596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1:30" ht="12.75" x14ac:dyDescent="0.2">
      <c r="I27" s="1">
        <v>23</v>
      </c>
      <c r="J27" s="43">
        <v>1</v>
      </c>
      <c r="K27" s="34">
        <v>-9386</v>
      </c>
      <c r="L27" s="18">
        <v>-1490.75782</v>
      </c>
      <c r="M27" s="18">
        <v>-1674</v>
      </c>
      <c r="N27" s="18">
        <v>-2041</v>
      </c>
      <c r="O27" s="35">
        <v>-1900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1:30" ht="12.75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-10210</v>
      </c>
      <c r="L28" s="18">
        <v>-1582.06637</v>
      </c>
      <c r="M28" s="18">
        <v>-1989</v>
      </c>
      <c r="N28" s="18">
        <v>-2798</v>
      </c>
      <c r="O28" s="35">
        <v>-2339</v>
      </c>
      <c r="P28" s="4"/>
      <c r="X28" s="15"/>
      <c r="Y28" s="15"/>
      <c r="Z28" s="15"/>
      <c r="AA28" s="16"/>
      <c r="AC28"/>
      <c r="AD28" s="2"/>
    </row>
    <row r="29" spans="1:30" ht="12.75" x14ac:dyDescent="0.2">
      <c r="I29" s="1">
        <v>25</v>
      </c>
      <c r="J29" s="43">
        <v>1</v>
      </c>
      <c r="K29" s="34">
        <v>-10550</v>
      </c>
      <c r="L29" s="18">
        <v>-1788.4863399999999</v>
      </c>
      <c r="M29" s="18">
        <v>-2656</v>
      </c>
      <c r="N29" s="18">
        <v>-3886</v>
      </c>
      <c r="O29" s="35">
        <v>-2505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1:30" ht="12.75" x14ac:dyDescent="0.2">
      <c r="A30" s="41"/>
      <c r="B30" s="41"/>
      <c r="I30" s="1">
        <v>26</v>
      </c>
      <c r="J30" s="43">
        <v>1</v>
      </c>
      <c r="K30" s="34">
        <v>-11671</v>
      </c>
      <c r="L30" s="18">
        <v>-1978.0192999999999</v>
      </c>
      <c r="M30" s="18">
        <v>-2933</v>
      </c>
      <c r="N30" s="18">
        <v>-5916</v>
      </c>
      <c r="O30" s="35">
        <v>-2731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1:30" ht="12.75" x14ac:dyDescent="0.2">
      <c r="A31" s="41"/>
      <c r="B31" s="41"/>
      <c r="I31" s="1">
        <v>27</v>
      </c>
      <c r="J31" s="43">
        <v>1</v>
      </c>
      <c r="K31" s="18">
        <v>-12888</v>
      </c>
      <c r="L31" s="18">
        <v>-3354.73558</v>
      </c>
      <c r="M31" s="18">
        <v>-3694</v>
      </c>
      <c r="N31" s="18">
        <v>-7742</v>
      </c>
      <c r="O31" s="35">
        <v>-3130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1:30" ht="12.75" x14ac:dyDescent="0.2">
      <c r="A32" s="41"/>
      <c r="B32" s="41"/>
      <c r="I32" s="1">
        <v>28</v>
      </c>
      <c r="J32" s="43">
        <v>1</v>
      </c>
      <c r="K32" s="18">
        <v>-24902</v>
      </c>
      <c r="L32" s="18">
        <v>-12227.99987</v>
      </c>
      <c r="M32" s="18">
        <v>-6256</v>
      </c>
      <c r="N32" s="18">
        <v>-12396</v>
      </c>
      <c r="O32" s="35">
        <v>-9517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1:30" ht="12.75" x14ac:dyDescent="0.2">
      <c r="A33" s="41"/>
      <c r="B33" s="41"/>
      <c r="J33" s="43"/>
      <c r="K33" s="34"/>
      <c r="L33" s="18"/>
      <c r="M33" s="18"/>
      <c r="N33" s="18"/>
      <c r="O33" s="35"/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1:30" ht="12.75" x14ac:dyDescent="0.2">
      <c r="A34" s="41"/>
      <c r="B34" s="41"/>
      <c r="J34" s="43"/>
      <c r="K34" s="34"/>
      <c r="L34" s="18"/>
      <c r="M34" s="18"/>
      <c r="N34" s="18"/>
      <c r="O34" s="35"/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1:30" ht="12.75" x14ac:dyDescent="0.2">
      <c r="A35" s="41"/>
      <c r="B35" s="41"/>
      <c r="J35" s="44"/>
      <c r="K35" s="36"/>
      <c r="L35" s="23"/>
      <c r="M35" s="23"/>
      <c r="N35" s="23"/>
      <c r="O35" s="37"/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1:30" ht="12.75" x14ac:dyDescent="0.2">
      <c r="A36" s="41"/>
      <c r="B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1:30" ht="12.75" x14ac:dyDescent="0.2">
      <c r="A37" s="41"/>
      <c r="B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1:30" ht="12.75" x14ac:dyDescent="0.2">
      <c r="A38" s="41"/>
      <c r="B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1:30" ht="12.75" x14ac:dyDescent="0.2">
      <c r="A39" s="41"/>
      <c r="B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1:30" ht="12.75" x14ac:dyDescent="0.2">
      <c r="A40" s="41"/>
      <c r="B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1:30" ht="12.75" x14ac:dyDescent="0.2">
      <c r="A41" s="41"/>
      <c r="B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1:30" ht="12.75" x14ac:dyDescent="0.2">
      <c r="A42" s="41"/>
      <c r="B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1:30" ht="12.75" x14ac:dyDescent="0.2"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1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1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1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1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1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Description xmlns="a14523ce-dede-483e-883a-2d83261080bd" xsi:nil="true"/>
    <AEMOCustodian xmlns="a14523ce-dede-483e-883a-2d83261080bd">
      <UserInfo>
        <DisplayName>Luke Stevens</DisplayName>
        <AccountId>465</AccountId>
        <AccountType/>
      </UserInfo>
    </AEMOCustodian>
    <ArchiveDocument xmlns="a14523ce-dede-483e-883a-2d83261080bd">false</ArchiveDocument>
    <_dlc_DocId xmlns="a14523ce-dede-483e-883a-2d83261080bd">PROJECT-21-29200</_dlc_DocId>
    <AEMOKeywords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STTM</TermName>
          <TermId xmlns="http://schemas.microsoft.com/office/infopath/2007/PartnerControls">14e15b49-f49d-4f43-96a1-c05c79f71972</TermId>
        </TermInfo>
      </Terms>
    </AEMOKeywordsTaxHTField0>
    <TaxCatchAll xmlns="a14523ce-dede-483e-883a-2d83261080bd">
      <Value>11</Value>
      <Value>63</Value>
    </TaxCatchAll>
    <_dlc_DocIdUrl xmlns="a14523ce-dede-483e-883a-2d83261080bd">
      <Url>http://sharedocs/sites/so/gso/_layouts/15/DocIdRedir.aspx?ID=PROJECT-21-29200</Url>
      <Description>PROJECT-21-29200</Description>
    </_dlc_DocIdUrl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Publication</TermName>
          <TermId xmlns="http://schemas.microsoft.com/office/infopath/2007/PartnerControls">8ae4cf81-fd7c-4b5d-880f-3ad9d29fca1a</TermId>
        </TermInfo>
      </Terms>
    </AEMODocumentTypeTaxHTField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79E3553181297B4B8058B7D45BFCABD8" ma:contentTypeVersion="50" ma:contentTypeDescription="" ma:contentTypeScope="" ma:versionID="1631aafbea36ebe81fec60aa2159953f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acc7e35c50d63b6d95fae6abccdc3e17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description="" ma:hidden="true" ma:list="{61b2c369-9099-4c7c-b52b-8100f79032d2}" ma:internalName="TaxCatchAll" ma:showField="CatchAllData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61b2c369-9099-4c7c-b52b-8100f79032d2}" ma:internalName="TaxCatchAllLabel" ma:readOnly="true" ma:showField="CatchAllDataLabel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60374B-0EC7-454F-A3EE-8E4ED2B8DFBB}"/>
</file>

<file path=customXml/itemProps2.xml><?xml version="1.0" encoding="utf-8"?>
<ds:datastoreItem xmlns:ds="http://schemas.openxmlformats.org/officeDocument/2006/customXml" ds:itemID="{7548E436-861F-4992-8E1D-ACC743405309}"/>
</file>

<file path=customXml/itemProps3.xml><?xml version="1.0" encoding="utf-8"?>
<ds:datastoreItem xmlns:ds="http://schemas.openxmlformats.org/officeDocument/2006/customXml" ds:itemID="{849251A8-3CF6-481F-BF8D-0E7D61CF2682}"/>
</file>

<file path=customXml/itemProps4.xml><?xml version="1.0" encoding="utf-8"?>
<ds:datastoreItem xmlns:ds="http://schemas.openxmlformats.org/officeDocument/2006/customXml" ds:itemID="{B19006E3-DD10-4463-B0B4-5AFC927126C4}"/>
</file>

<file path=customXml/itemProps5.xml><?xml version="1.0" encoding="utf-8"?>
<ds:datastoreItem xmlns:ds="http://schemas.openxmlformats.org/officeDocument/2006/customXml" ds:itemID="{E67F1A0D-608C-47E8-AAB4-D0B7C6063A44}"/>
</file>

<file path=customXml/itemProps6.xml><?xml version="1.0" encoding="utf-8"?>
<ds:datastoreItem xmlns:ds="http://schemas.openxmlformats.org/officeDocument/2006/customXml" ds:itemID="{B3C14EAF-A694-45F4-918C-C95675FA39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 17 Published MOS estimates</vt:lpstr>
      <vt:lpstr>JAN 18 Published MOS estimates</vt:lpstr>
      <vt:lpstr>FEB 18 Published MOS estimates</vt:lpstr>
    </vt:vector>
  </TitlesOfParts>
  <Company>VENCorp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MOS_Estimates_Supporting_Data_Dec_2017-Feb_2018</dc:title>
  <dc:creator>cdiep</dc:creator>
  <dc:description>1.0</dc:description>
  <cp:lastModifiedBy>Alice McLaren</cp:lastModifiedBy>
  <cp:lastPrinted>2010-01-18T07:10:20Z</cp:lastPrinted>
  <dcterms:created xsi:type="dcterms:W3CDTF">2010-01-06T00:04:41Z</dcterms:created>
  <dcterms:modified xsi:type="dcterms:W3CDTF">2017-04-05T01:21:33Z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dlc_DocId">
    <vt:lpwstr>APPLICATIONS-197-376</vt:lpwstr>
  </property>
  <property fmtid="{D5CDD505-2E9C-101B-9397-08002B2CF9AE}" pid="4" name="_dlc_DocIdItemGuid">
    <vt:lpwstr>158c8827-9ae0-40a2-9bc3-0e3190dbf8b0</vt:lpwstr>
  </property>
  <property fmtid="{D5CDD505-2E9C-101B-9397-08002B2CF9AE}" pid="5" name="_dlc_DocIdUrl">
    <vt:lpwstr>http://sharedocs/app/gop/_layouts/15/DocIdRedir.aspx?ID=APPLICATIONS-197-376, APPLICATIONS-197-376</vt:lpwstr>
  </property>
  <property fmtid="{D5CDD505-2E9C-101B-9397-08002B2CF9AE}" pid="6" name="AEMOKeywords">
    <vt:lpwstr>63;#STTM|14e15b49-f49d-4f43-96a1-c05c79f71972</vt:lpwstr>
  </property>
  <property fmtid="{D5CDD505-2E9C-101B-9397-08002B2CF9AE}" pid="7" name="AEMODocumentType">
    <vt:lpwstr>11;#Publication|8ae4cf81-fd7c-4b5d-880f-3ad9d29fca1a</vt:lpwstr>
  </property>
  <property fmtid="{D5CDD505-2E9C-101B-9397-08002B2CF9AE}" pid="8" name="ContentTypeId">
    <vt:lpwstr>0x0101009BE89D58CAF0934CA32A20BCFFD353DC0079E3553181297B4B8058B7D45BFCABD8</vt:lpwstr>
  </property>
  <property fmtid="{D5CDD505-2E9C-101B-9397-08002B2CF9AE}" pid="9" name="display_urn:schemas-microsoft-com:office:office#AEMOCustodian">
    <vt:lpwstr>Luke Garland</vt:lpwstr>
  </property>
  <property fmtid="{D5CDD505-2E9C-101B-9397-08002B2CF9AE}" pid="10" name="WorkflowChangePath">
    <vt:lpwstr>7a91e4c4-6df3-458d-8fe9-433a0b6e1014,21;aace574a-763c-4bf5-b665-a93b35a23376,23;f374f306-f4c8-4f06-8efe-6acff4fc8f4d,25;</vt:lpwstr>
  </property>
  <property fmtid="{D5CDD505-2E9C-101B-9397-08002B2CF9AE}" pid="11" name="STIStatus">
    <vt:lpwstr/>
  </property>
  <property fmtid="{D5CDD505-2E9C-101B-9397-08002B2CF9AE}" pid="12" name="Order">
    <vt:r8>37800</vt:r8>
  </property>
  <property fmtid="{D5CDD505-2E9C-101B-9397-08002B2CF9AE}" pid="13" name="xd_ProgID">
    <vt:lpwstr/>
  </property>
  <property fmtid="{D5CDD505-2E9C-101B-9397-08002B2CF9AE}" pid="14" name="AEMOOriginalURL">
    <vt:lpwstr/>
  </property>
  <property fmtid="{D5CDD505-2E9C-101B-9397-08002B2CF9AE}" pid="15" name="TemplateUrl">
    <vt:lpwstr/>
  </property>
</Properties>
</file>