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esktop\"/>
    </mc:Choice>
  </mc:AlternateContent>
  <bookViews>
    <workbookView xWindow="120" yWindow="180" windowWidth="6030" windowHeight="5145"/>
  </bookViews>
  <sheets>
    <sheet name="SEP 17 Published MOS estimates" sheetId="4" r:id="rId1"/>
    <sheet name="OCT 17 Published MOS estimates" sheetId="8" r:id="rId2"/>
    <sheet name="NOV 17 Published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D24" i="6" l="1"/>
  <c r="D25" i="6"/>
  <c r="O35" i="8"/>
  <c r="N35" i="8"/>
  <c r="M35" i="8"/>
  <c r="L35" i="8"/>
  <c r="K35" i="8"/>
  <c r="O34" i="8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E24" i="8" l="1"/>
  <c r="D5" i="4"/>
  <c r="E5" i="4"/>
  <c r="F5" i="4"/>
  <c r="G5" i="4"/>
  <c r="H5" i="4"/>
  <c r="D6" i="4"/>
  <c r="E6" i="4"/>
  <c r="F6" i="4"/>
  <c r="G6" i="4"/>
  <c r="H6" i="4"/>
  <c r="D24" i="8" l="1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<sst xmlns="http://schemas.openxmlformats.org/spreadsheetml/2006/main" count="96" uniqueCount="25">
  <si>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</si>
  <si>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</si>
  <si>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</si>
  <si>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</si>
  <si>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</si>
  <si>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</si>
  <si>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</si>
  <si>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</si>
  <si>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</si>
  <si>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</si>
  <si>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</si>
  <si>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</si>
  <si>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</si>
  <si>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</si>
  <si>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</si>
  <si>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</si>
  <si>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</si>
  <si>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</si>
  <si>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</si>
  <si>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</si>
  <si>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</si>
  <si>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</si>
  <si>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September 2017</t>
  </si>
  <si>
    <t>MOS Period: October 2017</t>
  </si>
  <si>
    <t>MOS Period: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</si>
</sst>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'SEP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estimates'!$D$19:$H$19</c:f>
              <c:numCache>
                <c:formatCode>#,##0</c:formatCode>
                <c:ptCount val="5"/>
                <c:pt idx="0">
                  <c:v>-6473</c:v>
                </c:pt>
                <c:pt idx="1">
                  <c:v>-1615.4821099999999</c:v>
                </c:pt>
                <c:pt idx="2">
                  <c:v>-3429.75</c:v>
                </c:pt>
                <c:pt idx="3">
                  <c:v>-2045.25</c:v>
                </c:pt>
                <c:pt idx="4">
                  <c:v>-1245.25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estimates'!$D$20:$H$20</c:f>
              <c:numCache>
                <c:formatCode>#,##0</c:formatCode>
                <c:ptCount val="5"/>
                <c:pt idx="0">
                  <c:v>-12643.1</c:v>
                </c:pt>
                <c:pt idx="1">
                  <c:v>-2880.7590044999997</c:v>
                </c:pt>
                <c:pt idx="2">
                  <c:v>-6040.6</c:v>
                </c:pt>
                <c:pt idx="3">
                  <c:v>-7712.7999999999993</c:v>
                </c:pt>
                <c:pt idx="4">
                  <c:v>-3973.2999999999997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estimates'!$D$21:$H$21</c:f>
              <c:numCache>
                <c:formatCode>#,##0</c:formatCode>
                <c:ptCount val="5"/>
                <c:pt idx="0">
                  <c:v>-22495</c:v>
                </c:pt>
                <c:pt idx="1">
                  <c:v>-14401.95745</c:v>
                </c:pt>
                <c:pt idx="2">
                  <c:v>-11397</c:v>
                </c:pt>
                <c:pt idx="3">
                  <c:v>-17616</c:v>
                </c:pt>
                <c:pt idx="4">
                  <c:v>-10035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estimates'!$D$22:$H$22</c:f>
              <c:numCache>
                <c:formatCode>#,##0</c:formatCode>
                <c:ptCount val="5"/>
                <c:pt idx="0">
                  <c:v>-1099.7666666666667</c:v>
                </c:pt>
                <c:pt idx="1">
                  <c:v>-248.14448766666672</c:v>
                </c:pt>
                <c:pt idx="2">
                  <c:v>-194.66666666666666</c:v>
                </c:pt>
                <c:pt idx="3">
                  <c:v>-1826.0666666666666</c:v>
                </c:pt>
                <c:pt idx="4">
                  <c:v>-31.033333333333335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estimates'!$D$26:$H$26</c:f>
              <c:numCache>
                <c:formatCode>#,##0</c:formatCode>
                <c:ptCount val="5"/>
                <c:pt idx="0">
                  <c:v>-2313</c:v>
                </c:pt>
                <c:pt idx="1">
                  <c:v>-374.74188000000004</c:v>
                </c:pt>
                <c:pt idx="2">
                  <c:v>-1207</c:v>
                </c:pt>
                <c:pt idx="3">
                  <c:v>0.5</c:v>
                </c:pt>
                <c:pt idx="4">
                  <c:v>1.5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estimates'!$D$15:$H$15</c:f>
              <c:numCache>
                <c:formatCode>#,##0</c:formatCode>
                <c:ptCount val="5"/>
                <c:pt idx="0">
                  <c:v>25212</c:v>
                </c:pt>
                <c:pt idx="1">
                  <c:v>10121.31249</c:v>
                </c:pt>
                <c:pt idx="2">
                  <c:v>12849</c:v>
                </c:pt>
                <c:pt idx="3">
                  <c:v>196</c:v>
                </c:pt>
                <c:pt idx="4">
                  <c:v>6739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'SEP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estimates'!$D$16:$H$16</c:f>
              <c:numCache>
                <c:formatCode>#,##0</c:formatCode>
                <c:ptCount val="5"/>
                <c:pt idx="0">
                  <c:v>12873.94999999999</c:v>
                </c:pt>
                <c:pt idx="1">
                  <c:v>3741.020039999999</c:v>
                </c:pt>
                <c:pt idx="2">
                  <c:v>8475.8499999999949</c:v>
                </c:pt>
                <c:pt idx="3">
                  <c:v>90.84999999999998</c:v>
                </c:pt>
                <c:pt idx="4">
                  <c:v>4352.5499999999965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'SEP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'SEP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'SEP 17 Published MOS estimates'!$D$17:$H$17</c:f>
              <c:numCache>
                <c:formatCode>#,##0</c:formatCode>
                <c:ptCount val="5"/>
                <c:pt idx="0">
                  <c:v>3747.75</c:v>
                </c:pt>
                <c:pt idx="1">
                  <c:v>1186.0982025000001</c:v>
                </c:pt>
                <c:pt idx="2">
                  <c:v>2245.25</c:v>
                </c:pt>
                <c:pt idx="3">
                  <c:v>48.25</c:v>
                </c:pt>
                <c:pt idx="4">
                  <c:v>1469.25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67581952"/>
        <c:axId val="167579600"/>
      </c:lineChart>
      <c:catAx>
        <c:axId val="1675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57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579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58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'SEP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'SEP 17 Published MOS estimates'!$K$5:$K$35</c:f>
              <c:numCache>
                <c:formatCode>#,##0</c:formatCode>
                <c:ptCount val="31"/>
                <c:pt idx="0">
                  <c:v>25212</c:v>
                </c:pt>
                <c:pt idx="1">
                  <c:v>14552</c:v>
                </c:pt>
                <c:pt idx="2">
                  <c:v>10823</c:v>
                </c:pt>
                <c:pt idx="3">
                  <c:v>9078</c:v>
                </c:pt>
                <c:pt idx="4">
                  <c:v>7678</c:v>
                </c:pt>
                <c:pt idx="5">
                  <c:v>6307</c:v>
                </c:pt>
                <c:pt idx="6">
                  <c:v>4711</c:v>
                </c:pt>
                <c:pt idx="7">
                  <c:v>4138</c:v>
                </c:pt>
                <c:pt idx="8">
                  <c:v>2577</c:v>
                </c:pt>
                <c:pt idx="9">
                  <c:v>1799</c:v>
                </c:pt>
                <c:pt idx="10">
                  <c:v>954</c:v>
                </c:pt>
                <c:pt idx="11">
                  <c:v>415</c:v>
                </c:pt>
                <c:pt idx="12">
                  <c:v>-571</c:v>
                </c:pt>
                <c:pt idx="13">
                  <c:v>-1482</c:v>
                </c:pt>
                <c:pt idx="14">
                  <c:v>-2033</c:v>
                </c:pt>
                <c:pt idx="15">
                  <c:v>-2593</c:v>
                </c:pt>
                <c:pt idx="16">
                  <c:v>-3011</c:v>
                </c:pt>
                <c:pt idx="17">
                  <c:v>-3879</c:v>
                </c:pt>
                <c:pt idx="18">
                  <c:v>-4139</c:v>
                </c:pt>
                <c:pt idx="19">
                  <c:v>-4288</c:v>
                </c:pt>
                <c:pt idx="20">
                  <c:v>-4997</c:v>
                </c:pt>
                <c:pt idx="21">
                  <c:v>-5948</c:v>
                </c:pt>
                <c:pt idx="22">
                  <c:v>-6648</c:v>
                </c:pt>
                <c:pt idx="23">
                  <c:v>-6970</c:v>
                </c:pt>
                <c:pt idx="24">
                  <c:v>-8200</c:v>
                </c:pt>
                <c:pt idx="25">
                  <c:v>-9232</c:v>
                </c:pt>
                <c:pt idx="26">
                  <c:v>-9669</c:v>
                </c:pt>
                <c:pt idx="27">
                  <c:v>-11520</c:v>
                </c:pt>
                <c:pt idx="28">
                  <c:v>-13562</c:v>
                </c:pt>
                <c:pt idx="29">
                  <c:v>-22495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'SEP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'SEP 17 Published MOS estimates'!$L$5:$L$35</c:f>
              <c:numCache>
                <c:formatCode>#,##0</c:formatCode>
                <c:ptCount val="31"/>
                <c:pt idx="0">
                  <c:v>10121.31249</c:v>
                </c:pt>
                <c:pt idx="1">
                  <c:v>3904.2525000000001</c:v>
                </c:pt>
                <c:pt idx="2">
                  <c:v>3541.5137</c:v>
                </c:pt>
                <c:pt idx="3">
                  <c:v>2826.2853799999998</c:v>
                </c:pt>
                <c:pt idx="4">
                  <c:v>2425.8789700000002</c:v>
                </c:pt>
                <c:pt idx="5">
                  <c:v>2201.1470199999999</c:v>
                </c:pt>
                <c:pt idx="6">
                  <c:v>1628.29206</c:v>
                </c:pt>
                <c:pt idx="7">
                  <c:v>1290.30151</c:v>
                </c:pt>
                <c:pt idx="8">
                  <c:v>873.48828000000003</c:v>
                </c:pt>
                <c:pt idx="9">
                  <c:v>578.35641999999996</c:v>
                </c:pt>
                <c:pt idx="10">
                  <c:v>404.61187999999999</c:v>
                </c:pt>
                <c:pt idx="11">
                  <c:v>206.11134999999999</c:v>
                </c:pt>
                <c:pt idx="12">
                  <c:v>28.21161</c:v>
                </c:pt>
                <c:pt idx="13">
                  <c:v>-243.5</c:v>
                </c:pt>
                <c:pt idx="14">
                  <c:v>-305.48439999999999</c:v>
                </c:pt>
                <c:pt idx="15">
                  <c:v>-443.99936000000002</c:v>
                </c:pt>
                <c:pt idx="16">
                  <c:v>-596.69829000000004</c:v>
                </c:pt>
                <c:pt idx="17">
                  <c:v>-758.20663999999999</c:v>
                </c:pt>
                <c:pt idx="18">
                  <c:v>-980.93749000000003</c:v>
                </c:pt>
                <c:pt idx="19">
                  <c:v>-1174.92605</c:v>
                </c:pt>
                <c:pt idx="20">
                  <c:v>-1359.1692</c:v>
                </c:pt>
                <c:pt idx="21">
                  <c:v>-1471.33925</c:v>
                </c:pt>
                <c:pt idx="22">
                  <c:v>-1663.52973</c:v>
                </c:pt>
                <c:pt idx="23">
                  <c:v>-1816.84076</c:v>
                </c:pt>
                <c:pt idx="24">
                  <c:v>-1926.1488400000001</c:v>
                </c:pt>
                <c:pt idx="25">
                  <c:v>-2228.02972</c:v>
                </c:pt>
                <c:pt idx="26">
                  <c:v>-2401.1118299999998</c:v>
                </c:pt>
                <c:pt idx="27">
                  <c:v>-2554.6133</c:v>
                </c:pt>
                <c:pt idx="28">
                  <c:v>-3147.6054899999999</c:v>
                </c:pt>
                <c:pt idx="29">
                  <c:v>-14401.95745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'SEP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'SEP 17 Published MOS estimates'!$M$5:$M$35</c:f>
              <c:numCache>
                <c:formatCode>#,##0</c:formatCode>
                <c:ptCount val="31"/>
                <c:pt idx="0">
                  <c:v>12849</c:v>
                </c:pt>
                <c:pt idx="1">
                  <c:v>9253</c:v>
                </c:pt>
                <c:pt idx="2">
                  <c:v>7526</c:v>
                </c:pt>
                <c:pt idx="3">
                  <c:v>6849</c:v>
                </c:pt>
                <c:pt idx="4">
                  <c:v>5632</c:v>
                </c:pt>
                <c:pt idx="5">
                  <c:v>4703</c:v>
                </c:pt>
                <c:pt idx="6">
                  <c:v>2935</c:v>
                </c:pt>
                <c:pt idx="7">
                  <c:v>2343</c:v>
                </c:pt>
                <c:pt idx="8">
                  <c:v>1952</c:v>
                </c:pt>
                <c:pt idx="9">
                  <c:v>1397</c:v>
                </c:pt>
                <c:pt idx="10">
                  <c:v>1136</c:v>
                </c:pt>
                <c:pt idx="11">
                  <c:v>495</c:v>
                </c:pt>
                <c:pt idx="12">
                  <c:v>14</c:v>
                </c:pt>
                <c:pt idx="13">
                  <c:v>-782</c:v>
                </c:pt>
                <c:pt idx="14">
                  <c:v>-1127</c:v>
                </c:pt>
                <c:pt idx="15">
                  <c:v>-1287</c:v>
                </c:pt>
                <c:pt idx="16">
                  <c:v>-1550</c:v>
                </c:pt>
                <c:pt idx="17">
                  <c:v>-1826</c:v>
                </c:pt>
                <c:pt idx="18">
                  <c:v>-2260</c:v>
                </c:pt>
                <c:pt idx="19">
                  <c:v>-2675</c:v>
                </c:pt>
                <c:pt idx="20">
                  <c:v>-3019</c:v>
                </c:pt>
                <c:pt idx="21">
                  <c:v>-3171</c:v>
                </c:pt>
                <c:pt idx="22">
                  <c:v>-3516</c:v>
                </c:pt>
                <c:pt idx="23">
                  <c:v>-4090</c:v>
                </c:pt>
                <c:pt idx="24">
                  <c:v>-4500</c:v>
                </c:pt>
                <c:pt idx="25">
                  <c:v>-4716</c:v>
                </c:pt>
                <c:pt idx="26">
                  <c:v>-4994</c:v>
                </c:pt>
                <c:pt idx="27">
                  <c:v>-5671</c:v>
                </c:pt>
                <c:pt idx="28">
                  <c:v>-6343</c:v>
                </c:pt>
                <c:pt idx="29">
                  <c:v>-11397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'SEP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'SEP 17 Published MOS estimates'!$N$5:$N$35</c:f>
              <c:numCache>
                <c:formatCode>#,##0</c:formatCode>
                <c:ptCount val="31"/>
                <c:pt idx="0">
                  <c:v>196</c:v>
                </c:pt>
                <c:pt idx="1">
                  <c:v>94</c:v>
                </c:pt>
                <c:pt idx="2">
                  <c:v>87</c:v>
                </c:pt>
                <c:pt idx="3">
                  <c:v>74</c:v>
                </c:pt>
                <c:pt idx="4">
                  <c:v>61</c:v>
                </c:pt>
                <c:pt idx="5">
                  <c:v>60</c:v>
                </c:pt>
                <c:pt idx="6">
                  <c:v>55</c:v>
                </c:pt>
                <c:pt idx="7">
                  <c:v>50</c:v>
                </c:pt>
                <c:pt idx="8">
                  <c:v>43</c:v>
                </c:pt>
                <c:pt idx="9">
                  <c:v>37</c:v>
                </c:pt>
                <c:pt idx="10">
                  <c:v>28</c:v>
                </c:pt>
                <c:pt idx="11">
                  <c:v>24</c:v>
                </c:pt>
                <c:pt idx="12">
                  <c:v>17</c:v>
                </c:pt>
                <c:pt idx="13">
                  <c:v>7</c:v>
                </c:pt>
                <c:pt idx="14">
                  <c:v>1</c:v>
                </c:pt>
                <c:pt idx="15">
                  <c:v>0</c:v>
                </c:pt>
                <c:pt idx="16">
                  <c:v>-1</c:v>
                </c:pt>
                <c:pt idx="17">
                  <c:v>-3</c:v>
                </c:pt>
                <c:pt idx="18">
                  <c:v>-102</c:v>
                </c:pt>
                <c:pt idx="19">
                  <c:v>-262</c:v>
                </c:pt>
                <c:pt idx="20">
                  <c:v>-643</c:v>
                </c:pt>
                <c:pt idx="21">
                  <c:v>-1425</c:v>
                </c:pt>
                <c:pt idx="22">
                  <c:v>-2252</c:v>
                </c:pt>
                <c:pt idx="23">
                  <c:v>-3086</c:v>
                </c:pt>
                <c:pt idx="24">
                  <c:v>-4258</c:v>
                </c:pt>
                <c:pt idx="25">
                  <c:v>-4906</c:v>
                </c:pt>
                <c:pt idx="26">
                  <c:v>-5856</c:v>
                </c:pt>
                <c:pt idx="27">
                  <c:v>-6505</c:v>
                </c:pt>
                <c:pt idx="28">
                  <c:v>-8701</c:v>
                </c:pt>
                <c:pt idx="29">
                  <c:v>-17616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'SEP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'SEP 17 Published MOS estimates'!$O$5:$O$35</c:f>
              <c:numCache>
                <c:formatCode>#,##0</c:formatCode>
                <c:ptCount val="31"/>
                <c:pt idx="0">
                  <c:v>6739</c:v>
                </c:pt>
                <c:pt idx="1">
                  <c:v>4911</c:v>
                </c:pt>
                <c:pt idx="2">
                  <c:v>3670</c:v>
                </c:pt>
                <c:pt idx="3">
                  <c:v>3085</c:v>
                </c:pt>
                <c:pt idx="4">
                  <c:v>2594</c:v>
                </c:pt>
                <c:pt idx="5">
                  <c:v>2143</c:v>
                </c:pt>
                <c:pt idx="6">
                  <c:v>1730</c:v>
                </c:pt>
                <c:pt idx="7">
                  <c:v>1524</c:v>
                </c:pt>
                <c:pt idx="8">
                  <c:v>1305</c:v>
                </c:pt>
                <c:pt idx="9">
                  <c:v>961</c:v>
                </c:pt>
                <c:pt idx="10">
                  <c:v>783</c:v>
                </c:pt>
                <c:pt idx="11">
                  <c:v>486</c:v>
                </c:pt>
                <c:pt idx="12">
                  <c:v>417</c:v>
                </c:pt>
                <c:pt idx="13">
                  <c:v>114</c:v>
                </c:pt>
                <c:pt idx="14">
                  <c:v>46</c:v>
                </c:pt>
                <c:pt idx="15">
                  <c:v>-43</c:v>
                </c:pt>
                <c:pt idx="16">
                  <c:v>-220</c:v>
                </c:pt>
                <c:pt idx="17">
                  <c:v>-299</c:v>
                </c:pt>
                <c:pt idx="18">
                  <c:v>-361</c:v>
                </c:pt>
                <c:pt idx="19">
                  <c:v>-624</c:v>
                </c:pt>
                <c:pt idx="20">
                  <c:v>-962</c:v>
                </c:pt>
                <c:pt idx="21">
                  <c:v>-1150</c:v>
                </c:pt>
                <c:pt idx="22">
                  <c:v>-1277</c:v>
                </c:pt>
                <c:pt idx="23">
                  <c:v>-1526</c:v>
                </c:pt>
                <c:pt idx="24">
                  <c:v>-1930</c:v>
                </c:pt>
                <c:pt idx="25">
                  <c:v>-2465</c:v>
                </c:pt>
                <c:pt idx="26">
                  <c:v>-2669</c:v>
                </c:pt>
                <c:pt idx="27">
                  <c:v>-3596</c:v>
                </c:pt>
                <c:pt idx="28">
                  <c:v>-4282</c:v>
                </c:pt>
                <c:pt idx="29">
                  <c:v>-10035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95040"/>
        <c:axId val="165996608"/>
      </c:lineChart>
      <c:catAx>
        <c:axId val="16599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9660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59966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99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'OCT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estimates'!$D$19:$H$19</c:f>
              <c:numCache>
                <c:formatCode>#,##0</c:formatCode>
                <c:ptCount val="5"/>
                <c:pt idx="0">
                  <c:v>-7167</c:v>
                </c:pt>
                <c:pt idx="1">
                  <c:v>-1746.5890899999999</c:v>
                </c:pt>
                <c:pt idx="2">
                  <c:v>-2239</c:v>
                </c:pt>
                <c:pt idx="3">
                  <c:v>-155</c:v>
                </c:pt>
                <c:pt idx="4">
                  <c:v>-1024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estimates'!$D$20:$H$20</c:f>
              <c:numCache>
                <c:formatCode>#,##0</c:formatCode>
                <c:ptCount val="5"/>
                <c:pt idx="0">
                  <c:v>-14709.5</c:v>
                </c:pt>
                <c:pt idx="1">
                  <c:v>-3330.3054299999999</c:v>
                </c:pt>
                <c:pt idx="2">
                  <c:v>-4847</c:v>
                </c:pt>
                <c:pt idx="3">
                  <c:v>-6410.5</c:v>
                </c:pt>
                <c:pt idx="4">
                  <c:v>-3563.5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estimates'!$D$21:$H$21</c:f>
              <c:numCache>
                <c:formatCode>#,##0</c:formatCode>
                <c:ptCount val="5"/>
                <c:pt idx="0">
                  <c:v>-27473</c:v>
                </c:pt>
                <c:pt idx="1">
                  <c:v>-10262.878919999999</c:v>
                </c:pt>
                <c:pt idx="2">
                  <c:v>-9182</c:v>
                </c:pt>
                <c:pt idx="3">
                  <c:v>-17065</c:v>
                </c:pt>
                <c:pt idx="4">
                  <c:v>-14142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estimates'!$D$22:$H$22</c:f>
              <c:numCache>
                <c:formatCode>#,##0</c:formatCode>
                <c:ptCount val="5"/>
                <c:pt idx="0">
                  <c:v>-1966.5806451612902</c:v>
                </c:pt>
                <c:pt idx="1">
                  <c:v>-767.79192</c:v>
                </c:pt>
                <c:pt idx="2">
                  <c:v>-229.90322580645162</c:v>
                </c:pt>
                <c:pt idx="3">
                  <c:v>-1192.3548387096773</c:v>
                </c:pt>
                <c:pt idx="4">
                  <c:v>220.06451612903226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estimates'!$D$26:$H$26</c:f>
              <c:numCache>
                <c:formatCode>#,##0</c:formatCode>
                <c:ptCount val="5"/>
                <c:pt idx="0">
                  <c:v>-2236</c:v>
                </c:pt>
                <c:pt idx="1">
                  <c:v>-1083.625</c:v>
                </c:pt>
                <c:pt idx="2">
                  <c:v>-327</c:v>
                </c:pt>
                <c:pt idx="3">
                  <c:v>20</c:v>
                </c:pt>
                <c:pt idx="4">
                  <c:v>625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estimates'!$D$15:$H$15</c:f>
              <c:numCache>
                <c:formatCode>#,##0</c:formatCode>
                <c:ptCount val="5"/>
                <c:pt idx="0">
                  <c:v>19702</c:v>
                </c:pt>
                <c:pt idx="1">
                  <c:v>5679.5384000000004</c:v>
                </c:pt>
                <c:pt idx="2">
                  <c:v>10410</c:v>
                </c:pt>
                <c:pt idx="3">
                  <c:v>564</c:v>
                </c:pt>
                <c:pt idx="4">
                  <c:v>8538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'OCT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estimates'!$D$16:$H$16</c:f>
              <c:numCache>
                <c:formatCode>#,##0</c:formatCode>
                <c:ptCount val="5"/>
                <c:pt idx="0">
                  <c:v>11277.5</c:v>
                </c:pt>
                <c:pt idx="1">
                  <c:v>4361.7606649999998</c:v>
                </c:pt>
                <c:pt idx="2">
                  <c:v>5214.5</c:v>
                </c:pt>
                <c:pt idx="3">
                  <c:v>117</c:v>
                </c:pt>
                <c:pt idx="4">
                  <c:v>4171.5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'OCT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'OCT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'OCT 17 Published MOS estimates'!$D$17:$H$17</c:f>
              <c:numCache>
                <c:formatCode>#,##0</c:formatCode>
                <c:ptCount val="5"/>
                <c:pt idx="0">
                  <c:v>4549</c:v>
                </c:pt>
                <c:pt idx="1">
                  <c:v>-167.33286000000001</c:v>
                </c:pt>
                <c:pt idx="2">
                  <c:v>1630</c:v>
                </c:pt>
                <c:pt idx="3">
                  <c:v>62.5</c:v>
                </c:pt>
                <c:pt idx="4">
                  <c:v>1967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68346680"/>
        <c:axId val="168347072"/>
      </c:lineChart>
      <c:catAx>
        <c:axId val="16834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34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347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34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'OCT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'OCT 17 Published MOS estimates'!$K$5:$K$35</c:f>
              <c:numCache>
                <c:formatCode>#,##0</c:formatCode>
                <c:ptCount val="31"/>
                <c:pt idx="0">
                  <c:v>19702</c:v>
                </c:pt>
                <c:pt idx="1">
                  <c:v>12642</c:v>
                </c:pt>
                <c:pt idx="2">
                  <c:v>9913</c:v>
                </c:pt>
                <c:pt idx="3">
                  <c:v>8050</c:v>
                </c:pt>
                <c:pt idx="4">
                  <c:v>7300</c:v>
                </c:pt>
                <c:pt idx="5">
                  <c:v>6456</c:v>
                </c:pt>
                <c:pt idx="6">
                  <c:v>6052</c:v>
                </c:pt>
                <c:pt idx="7">
                  <c:v>5533</c:v>
                </c:pt>
                <c:pt idx="8">
                  <c:v>3565</c:v>
                </c:pt>
                <c:pt idx="9">
                  <c:v>2117</c:v>
                </c:pt>
                <c:pt idx="10">
                  <c:v>1185</c:v>
                </c:pt>
                <c:pt idx="11">
                  <c:v>801</c:v>
                </c:pt>
                <c:pt idx="12">
                  <c:v>-492</c:v>
                </c:pt>
                <c:pt idx="13">
                  <c:v>-1142</c:v>
                </c:pt>
                <c:pt idx="14">
                  <c:v>-1538</c:v>
                </c:pt>
                <c:pt idx="15">
                  <c:v>-2236</c:v>
                </c:pt>
                <c:pt idx="16">
                  <c:v>-2798</c:v>
                </c:pt>
                <c:pt idx="17">
                  <c:v>-3308</c:v>
                </c:pt>
                <c:pt idx="18">
                  <c:v>-3765</c:v>
                </c:pt>
                <c:pt idx="19">
                  <c:v>-4482</c:v>
                </c:pt>
                <c:pt idx="20">
                  <c:v>-5551</c:v>
                </c:pt>
                <c:pt idx="21">
                  <c:v>-6350</c:v>
                </c:pt>
                <c:pt idx="22">
                  <c:v>-6864</c:v>
                </c:pt>
                <c:pt idx="23">
                  <c:v>-7470</c:v>
                </c:pt>
                <c:pt idx="24">
                  <c:v>-8989</c:v>
                </c:pt>
                <c:pt idx="25">
                  <c:v>-9326</c:v>
                </c:pt>
                <c:pt idx="26">
                  <c:v>-10585</c:v>
                </c:pt>
                <c:pt idx="27">
                  <c:v>-12492</c:v>
                </c:pt>
                <c:pt idx="28">
                  <c:v>-13416</c:v>
                </c:pt>
                <c:pt idx="29">
                  <c:v>-16003</c:v>
                </c:pt>
                <c:pt idx="30">
                  <c:v>-27473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'OCT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'OCT 17 Published MOS estimates'!$L$5:$L$35</c:f>
              <c:numCache>
                <c:formatCode>#,##0</c:formatCode>
                <c:ptCount val="31"/>
                <c:pt idx="0">
                  <c:v>5679.5384000000004</c:v>
                </c:pt>
                <c:pt idx="1">
                  <c:v>4680.5214800000003</c:v>
                </c:pt>
                <c:pt idx="2">
                  <c:v>4042.9998500000002</c:v>
                </c:pt>
                <c:pt idx="3">
                  <c:v>3224.1972700000001</c:v>
                </c:pt>
                <c:pt idx="4">
                  <c:v>1889.7412999999999</c:v>
                </c:pt>
                <c:pt idx="5">
                  <c:v>584.17137000000002</c:v>
                </c:pt>
                <c:pt idx="6">
                  <c:v>243.64911000000001</c:v>
                </c:pt>
                <c:pt idx="7">
                  <c:v>-4</c:v>
                </c:pt>
                <c:pt idx="8">
                  <c:v>-330.66572000000002</c:v>
                </c:pt>
                <c:pt idx="9">
                  <c:v>-530.30295000000001</c:v>
                </c:pt>
                <c:pt idx="10">
                  <c:v>-592.07227999999998</c:v>
                </c:pt>
                <c:pt idx="11">
                  <c:v>-702.99513000000002</c:v>
                </c:pt>
                <c:pt idx="12">
                  <c:v>-788.71780999999999</c:v>
                </c:pt>
                <c:pt idx="13">
                  <c:v>-884.35305000000005</c:v>
                </c:pt>
                <c:pt idx="14">
                  <c:v>-925.87305000000003</c:v>
                </c:pt>
                <c:pt idx="15">
                  <c:v>-1083.625</c:v>
                </c:pt>
                <c:pt idx="16">
                  <c:v>-1176.2982199999999</c:v>
                </c:pt>
                <c:pt idx="17">
                  <c:v>-1290.8618200000001</c:v>
                </c:pt>
                <c:pt idx="18">
                  <c:v>-1359.9657999999999</c:v>
                </c:pt>
                <c:pt idx="19">
                  <c:v>-1422.3164200000001</c:v>
                </c:pt>
                <c:pt idx="20">
                  <c:v>-1518.99929</c:v>
                </c:pt>
                <c:pt idx="21">
                  <c:v>-1610.00982</c:v>
                </c:pt>
                <c:pt idx="22">
                  <c:v>-1711.75434</c:v>
                </c:pt>
                <c:pt idx="23">
                  <c:v>-1781.4238399999999</c:v>
                </c:pt>
                <c:pt idx="24">
                  <c:v>-1940.7578100000001</c:v>
                </c:pt>
                <c:pt idx="25">
                  <c:v>-2232.68219</c:v>
                </c:pt>
                <c:pt idx="26">
                  <c:v>-2487.2885299999998</c:v>
                </c:pt>
                <c:pt idx="27">
                  <c:v>-2847.91545</c:v>
                </c:pt>
                <c:pt idx="28">
                  <c:v>-3266.2241399999998</c:v>
                </c:pt>
                <c:pt idx="29">
                  <c:v>-3394.38672</c:v>
                </c:pt>
                <c:pt idx="30">
                  <c:v>-10262.878919999999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'OCT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'OCT 17 Published MOS estimates'!$M$5:$M$35</c:f>
              <c:numCache>
                <c:formatCode>#,##0</c:formatCode>
                <c:ptCount val="31"/>
                <c:pt idx="0">
                  <c:v>10410</c:v>
                </c:pt>
                <c:pt idx="1">
                  <c:v>6044</c:v>
                </c:pt>
                <c:pt idx="2">
                  <c:v>4385</c:v>
                </c:pt>
                <c:pt idx="3">
                  <c:v>3527</c:v>
                </c:pt>
                <c:pt idx="4">
                  <c:v>3047</c:v>
                </c:pt>
                <c:pt idx="5">
                  <c:v>2691</c:v>
                </c:pt>
                <c:pt idx="6">
                  <c:v>2060</c:v>
                </c:pt>
                <c:pt idx="7">
                  <c:v>1684</c:v>
                </c:pt>
                <c:pt idx="8">
                  <c:v>1576</c:v>
                </c:pt>
                <c:pt idx="9">
                  <c:v>1183</c:v>
                </c:pt>
                <c:pt idx="10">
                  <c:v>723</c:v>
                </c:pt>
                <c:pt idx="11">
                  <c:v>603</c:v>
                </c:pt>
                <c:pt idx="12">
                  <c:v>386</c:v>
                </c:pt>
                <c:pt idx="13">
                  <c:v>70</c:v>
                </c:pt>
                <c:pt idx="14">
                  <c:v>-133</c:v>
                </c:pt>
                <c:pt idx="15">
                  <c:v>-327</c:v>
                </c:pt>
                <c:pt idx="16">
                  <c:v>-534</c:v>
                </c:pt>
                <c:pt idx="17">
                  <c:v>-943</c:v>
                </c:pt>
                <c:pt idx="18">
                  <c:v>-1259</c:v>
                </c:pt>
                <c:pt idx="19">
                  <c:v>-1371</c:v>
                </c:pt>
                <c:pt idx="20">
                  <c:v>-1610</c:v>
                </c:pt>
                <c:pt idx="21">
                  <c:v>-1820</c:v>
                </c:pt>
                <c:pt idx="22">
                  <c:v>-2059</c:v>
                </c:pt>
                <c:pt idx="23">
                  <c:v>-2419</c:v>
                </c:pt>
                <c:pt idx="24">
                  <c:v>-2773</c:v>
                </c:pt>
                <c:pt idx="25">
                  <c:v>-3240</c:v>
                </c:pt>
                <c:pt idx="26">
                  <c:v>-3793</c:v>
                </c:pt>
                <c:pt idx="27">
                  <c:v>-4359</c:v>
                </c:pt>
                <c:pt idx="28">
                  <c:v>-4634</c:v>
                </c:pt>
                <c:pt idx="29">
                  <c:v>-5060</c:v>
                </c:pt>
                <c:pt idx="30">
                  <c:v>-9182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'OCT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'OCT 17 Published MOS estimates'!$N$5:$N$35</c:f>
              <c:numCache>
                <c:formatCode>#,##0</c:formatCode>
                <c:ptCount val="31"/>
                <c:pt idx="0">
                  <c:v>564</c:v>
                </c:pt>
                <c:pt idx="1">
                  <c:v>137</c:v>
                </c:pt>
                <c:pt idx="2">
                  <c:v>97</c:v>
                </c:pt>
                <c:pt idx="3">
                  <c:v>86</c:v>
                </c:pt>
                <c:pt idx="4">
                  <c:v>78</c:v>
                </c:pt>
                <c:pt idx="5">
                  <c:v>73</c:v>
                </c:pt>
                <c:pt idx="6">
                  <c:v>68</c:v>
                </c:pt>
                <c:pt idx="7">
                  <c:v>64</c:v>
                </c:pt>
                <c:pt idx="8">
                  <c:v>61</c:v>
                </c:pt>
                <c:pt idx="9">
                  <c:v>53</c:v>
                </c:pt>
                <c:pt idx="10">
                  <c:v>50</c:v>
                </c:pt>
                <c:pt idx="11">
                  <c:v>46</c:v>
                </c:pt>
                <c:pt idx="12">
                  <c:v>40</c:v>
                </c:pt>
                <c:pt idx="13">
                  <c:v>33</c:v>
                </c:pt>
                <c:pt idx="14">
                  <c:v>21</c:v>
                </c:pt>
                <c:pt idx="15">
                  <c:v>20</c:v>
                </c:pt>
                <c:pt idx="16">
                  <c:v>16</c:v>
                </c:pt>
                <c:pt idx="17">
                  <c:v>10</c:v>
                </c:pt>
                <c:pt idx="18">
                  <c:v>7</c:v>
                </c:pt>
                <c:pt idx="19">
                  <c:v>1</c:v>
                </c:pt>
                <c:pt idx="20">
                  <c:v>-6</c:v>
                </c:pt>
                <c:pt idx="21">
                  <c:v>-51</c:v>
                </c:pt>
                <c:pt idx="22">
                  <c:v>-132</c:v>
                </c:pt>
                <c:pt idx="23">
                  <c:v>-178</c:v>
                </c:pt>
                <c:pt idx="24">
                  <c:v>-935</c:v>
                </c:pt>
                <c:pt idx="25">
                  <c:v>-1571</c:v>
                </c:pt>
                <c:pt idx="26">
                  <c:v>-2428</c:v>
                </c:pt>
                <c:pt idx="27">
                  <c:v>-3301</c:v>
                </c:pt>
                <c:pt idx="28">
                  <c:v>-5289</c:v>
                </c:pt>
                <c:pt idx="29">
                  <c:v>-7532</c:v>
                </c:pt>
                <c:pt idx="30">
                  <c:v>-17065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'OCT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'OCT 17 Published MOS estimates'!$O$5:$O$35</c:f>
              <c:numCache>
                <c:formatCode>#,##0</c:formatCode>
                <c:ptCount val="31"/>
                <c:pt idx="0">
                  <c:v>8538</c:v>
                </c:pt>
                <c:pt idx="1">
                  <c:v>4879</c:v>
                </c:pt>
                <c:pt idx="2">
                  <c:v>3464</c:v>
                </c:pt>
                <c:pt idx="3">
                  <c:v>3129</c:v>
                </c:pt>
                <c:pt idx="4">
                  <c:v>2569</c:v>
                </c:pt>
                <c:pt idx="5">
                  <c:v>2412</c:v>
                </c:pt>
                <c:pt idx="6">
                  <c:v>2260</c:v>
                </c:pt>
                <c:pt idx="7">
                  <c:v>2058</c:v>
                </c:pt>
                <c:pt idx="8">
                  <c:v>1876</c:v>
                </c:pt>
                <c:pt idx="9">
                  <c:v>1773</c:v>
                </c:pt>
                <c:pt idx="10">
                  <c:v>1612</c:v>
                </c:pt>
                <c:pt idx="11">
                  <c:v>1348</c:v>
                </c:pt>
                <c:pt idx="12">
                  <c:v>1218</c:v>
                </c:pt>
                <c:pt idx="13">
                  <c:v>1051</c:v>
                </c:pt>
                <c:pt idx="14">
                  <c:v>826</c:v>
                </c:pt>
                <c:pt idx="15">
                  <c:v>625</c:v>
                </c:pt>
                <c:pt idx="16">
                  <c:v>429</c:v>
                </c:pt>
                <c:pt idx="17">
                  <c:v>140</c:v>
                </c:pt>
                <c:pt idx="18">
                  <c:v>-111</c:v>
                </c:pt>
                <c:pt idx="19">
                  <c:v>-415</c:v>
                </c:pt>
                <c:pt idx="20">
                  <c:v>-609</c:v>
                </c:pt>
                <c:pt idx="21">
                  <c:v>-748</c:v>
                </c:pt>
                <c:pt idx="22">
                  <c:v>-919</c:v>
                </c:pt>
                <c:pt idx="23">
                  <c:v>-1129</c:v>
                </c:pt>
                <c:pt idx="24">
                  <c:v>-1559</c:v>
                </c:pt>
                <c:pt idx="25">
                  <c:v>-1813</c:v>
                </c:pt>
                <c:pt idx="26">
                  <c:v>-2244</c:v>
                </c:pt>
                <c:pt idx="27">
                  <c:v>-2569</c:v>
                </c:pt>
                <c:pt idx="28">
                  <c:v>-3247</c:v>
                </c:pt>
                <c:pt idx="29">
                  <c:v>-3880</c:v>
                </c:pt>
                <c:pt idx="30">
                  <c:v>-14142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47856"/>
        <c:axId val="168348248"/>
      </c:lineChart>
      <c:catAx>
        <c:axId val="16834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3482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8348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34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'NOV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estimates'!$D$19:$H$19</c:f>
              <c:numCache>
                <c:formatCode>#,##0</c:formatCode>
                <c:ptCount val="5"/>
                <c:pt idx="0">
                  <c:v>-4846</c:v>
                </c:pt>
                <c:pt idx="1">
                  <c:v>-1781.8775800000001</c:v>
                </c:pt>
                <c:pt idx="2">
                  <c:v>-996.5</c:v>
                </c:pt>
                <c:pt idx="3">
                  <c:v>-613.75</c:v>
                </c:pt>
                <c:pt idx="4">
                  <c:v>-859.5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estimates'!$D$20:$H$20</c:f>
              <c:numCache>
                <c:formatCode>#,##0</c:formatCode>
                <c:ptCount val="5"/>
                <c:pt idx="0">
                  <c:v>-14351.1</c:v>
                </c:pt>
                <c:pt idx="1">
                  <c:v>-3005.0247825000001</c:v>
                </c:pt>
                <c:pt idx="2">
                  <c:v>-2800.2999999999997</c:v>
                </c:pt>
                <c:pt idx="3">
                  <c:v>-6679.7999999999993</c:v>
                </c:pt>
                <c:pt idx="4">
                  <c:v>-3007.95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estimates'!$D$21:$H$21</c:f>
              <c:numCache>
                <c:formatCode>#,##0</c:formatCode>
                <c:ptCount val="5"/>
                <c:pt idx="0">
                  <c:v>-35148</c:v>
                </c:pt>
                <c:pt idx="1">
                  <c:v>-9823.4071899999999</c:v>
                </c:pt>
                <c:pt idx="2">
                  <c:v>-5440</c:v>
                </c:pt>
                <c:pt idx="3">
                  <c:v>-22311</c:v>
                </c:pt>
                <c:pt idx="4">
                  <c:v>-5206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estimates'!$D$22:$H$22</c:f>
              <c:numCache>
                <c:formatCode>#,##0</c:formatCode>
                <c:ptCount val="5"/>
                <c:pt idx="0">
                  <c:v>-845.4</c:v>
                </c:pt>
                <c:pt idx="1">
                  <c:v>-867.24290233333329</c:v>
                </c:pt>
                <c:pt idx="2">
                  <c:v>1431.7666666666667</c:v>
                </c:pt>
                <c:pt idx="3">
                  <c:v>-1521.2</c:v>
                </c:pt>
                <c:pt idx="4">
                  <c:v>1105.4000000000001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estimates'!$D$26:$H$26</c:f>
              <c:numCache>
                <c:formatCode>#,##0</c:formatCode>
                <c:ptCount val="5"/>
                <c:pt idx="0">
                  <c:v>390.5</c:v>
                </c:pt>
                <c:pt idx="1">
                  <c:v>-982.50422000000003</c:v>
                </c:pt>
                <c:pt idx="2">
                  <c:v>503.5</c:v>
                </c:pt>
                <c:pt idx="3">
                  <c:v>25</c:v>
                </c:pt>
                <c:pt idx="4">
                  <c:v>754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estimates'!$D$15:$H$15</c:f>
              <c:numCache>
                <c:formatCode>#,##0</c:formatCode>
                <c:ptCount val="5"/>
                <c:pt idx="0">
                  <c:v>18367</c:v>
                </c:pt>
                <c:pt idx="1">
                  <c:v>4572.9998599999999</c:v>
                </c:pt>
                <c:pt idx="2">
                  <c:v>21336</c:v>
                </c:pt>
                <c:pt idx="3">
                  <c:v>584</c:v>
                </c:pt>
                <c:pt idx="4">
                  <c:v>13575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'NOV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estimates'!$D$16:$H$16</c:f>
              <c:numCache>
                <c:formatCode>#,##0</c:formatCode>
                <c:ptCount val="5"/>
                <c:pt idx="0">
                  <c:v>11325.799999999994</c:v>
                </c:pt>
                <c:pt idx="1">
                  <c:v>2883.8726894999977</c:v>
                </c:pt>
                <c:pt idx="2">
                  <c:v>8550.8999999999942</c:v>
                </c:pt>
                <c:pt idx="3">
                  <c:v>138.39999999999981</c:v>
                </c:pt>
                <c:pt idx="4">
                  <c:v>5419.8999999999969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'NOV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'NOV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'NOV 17 Published MOS estimates'!$D$17:$H$17</c:f>
              <c:numCache>
                <c:formatCode>#,##0</c:formatCode>
                <c:ptCount val="5"/>
                <c:pt idx="0">
                  <c:v>4592.75</c:v>
                </c:pt>
                <c:pt idx="1">
                  <c:v>146.94785999999999</c:v>
                </c:pt>
                <c:pt idx="2">
                  <c:v>2098</c:v>
                </c:pt>
                <c:pt idx="3">
                  <c:v>63.5</c:v>
                </c:pt>
                <c:pt idx="4">
                  <c:v>2577.5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51033712"/>
        <c:axId val="351034104"/>
      </c:lineChart>
      <c:catAx>
        <c:axId val="3510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034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0341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03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'NOV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'NOV 17 Published MOS estimates'!$K$5:$K$35</c:f>
              <c:numCache>
                <c:formatCode>#,##0</c:formatCode>
                <c:ptCount val="31"/>
                <c:pt idx="0">
                  <c:v>18367</c:v>
                </c:pt>
                <c:pt idx="1">
                  <c:v>12206</c:v>
                </c:pt>
                <c:pt idx="2">
                  <c:v>10250</c:v>
                </c:pt>
                <c:pt idx="3">
                  <c:v>8643</c:v>
                </c:pt>
                <c:pt idx="4">
                  <c:v>7729</c:v>
                </c:pt>
                <c:pt idx="5">
                  <c:v>6821</c:v>
                </c:pt>
                <c:pt idx="6">
                  <c:v>5441</c:v>
                </c:pt>
                <c:pt idx="7">
                  <c:v>4725</c:v>
                </c:pt>
                <c:pt idx="8">
                  <c:v>4196</c:v>
                </c:pt>
                <c:pt idx="9">
                  <c:v>3063</c:v>
                </c:pt>
                <c:pt idx="10">
                  <c:v>2739</c:v>
                </c:pt>
                <c:pt idx="11">
                  <c:v>2372</c:v>
                </c:pt>
                <c:pt idx="12">
                  <c:v>1717</c:v>
                </c:pt>
                <c:pt idx="13">
                  <c:v>1012</c:v>
                </c:pt>
                <c:pt idx="14">
                  <c:v>652</c:v>
                </c:pt>
                <c:pt idx="15">
                  <c:v>129</c:v>
                </c:pt>
                <c:pt idx="16">
                  <c:v>-144</c:v>
                </c:pt>
                <c:pt idx="17">
                  <c:v>-860</c:v>
                </c:pt>
                <c:pt idx="18">
                  <c:v>-1858</c:v>
                </c:pt>
                <c:pt idx="19">
                  <c:v>-2792</c:v>
                </c:pt>
                <c:pt idx="20">
                  <c:v>-3597</c:v>
                </c:pt>
                <c:pt idx="21">
                  <c:v>-3868</c:v>
                </c:pt>
                <c:pt idx="22">
                  <c:v>-5172</c:v>
                </c:pt>
                <c:pt idx="23">
                  <c:v>-5886</c:v>
                </c:pt>
                <c:pt idx="24">
                  <c:v>-7388</c:v>
                </c:pt>
                <c:pt idx="25">
                  <c:v>-9644</c:v>
                </c:pt>
                <c:pt idx="26">
                  <c:v>-10531</c:v>
                </c:pt>
                <c:pt idx="27">
                  <c:v>-13437</c:v>
                </c:pt>
                <c:pt idx="28">
                  <c:v>-15099</c:v>
                </c:pt>
                <c:pt idx="29">
                  <c:v>-35148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'NOV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'NOV 17 Published MOS estimates'!$L$5:$L$35</c:f>
              <c:numCache>
                <c:formatCode>#,##0</c:formatCode>
                <c:ptCount val="31"/>
                <c:pt idx="0">
                  <c:v>4572.9998599999999</c:v>
                </c:pt>
                <c:pt idx="1">
                  <c:v>3256.8594600000001</c:v>
                </c:pt>
                <c:pt idx="2">
                  <c:v>2427.9999699999998</c:v>
                </c:pt>
                <c:pt idx="3">
                  <c:v>1271.4550899999999</c:v>
                </c:pt>
                <c:pt idx="4">
                  <c:v>798.55890999999997</c:v>
                </c:pt>
                <c:pt idx="5">
                  <c:v>558.70168000000001</c:v>
                </c:pt>
                <c:pt idx="6">
                  <c:v>416.11131999999998</c:v>
                </c:pt>
                <c:pt idx="7">
                  <c:v>170.68781000000001</c:v>
                </c:pt>
                <c:pt idx="8">
                  <c:v>75.728009999999998</c:v>
                </c:pt>
                <c:pt idx="9">
                  <c:v>-63.332039999999999</c:v>
                </c:pt>
                <c:pt idx="10">
                  <c:v>-458.46161999999998</c:v>
                </c:pt>
                <c:pt idx="11">
                  <c:v>-606.26315</c:v>
                </c:pt>
                <c:pt idx="12">
                  <c:v>-680.50094000000001</c:v>
                </c:pt>
                <c:pt idx="13">
                  <c:v>-771.63842999999997</c:v>
                </c:pt>
                <c:pt idx="14">
                  <c:v>-920.84852999999998</c:v>
                </c:pt>
                <c:pt idx="15">
                  <c:v>-1044.1599100000001</c:v>
                </c:pt>
                <c:pt idx="16">
                  <c:v>-1117.38867</c:v>
                </c:pt>
                <c:pt idx="17">
                  <c:v>-1296.54836</c:v>
                </c:pt>
                <c:pt idx="18">
                  <c:v>-1390.5610200000001</c:v>
                </c:pt>
                <c:pt idx="19">
                  <c:v>-1522.98873</c:v>
                </c:pt>
                <c:pt idx="20">
                  <c:v>-1563.2597800000001</c:v>
                </c:pt>
                <c:pt idx="21">
                  <c:v>-1698.2617299999999</c:v>
                </c:pt>
                <c:pt idx="22">
                  <c:v>-1809.74953</c:v>
                </c:pt>
                <c:pt idx="23">
                  <c:v>-1897.20027</c:v>
                </c:pt>
                <c:pt idx="24">
                  <c:v>-2034.8749</c:v>
                </c:pt>
                <c:pt idx="25">
                  <c:v>-2364.7846399999999</c:v>
                </c:pt>
                <c:pt idx="26">
                  <c:v>-2519.1033699999998</c:v>
                </c:pt>
                <c:pt idx="27">
                  <c:v>-2856.5622100000001</c:v>
                </c:pt>
                <c:pt idx="28">
                  <c:v>-3126.4941600000002</c:v>
                </c:pt>
                <c:pt idx="29">
                  <c:v>-9823.4071899999999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'NOV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'NOV 17 Published MOS estimates'!$M$5:$M$35</c:f>
              <c:numCache>
                <c:formatCode>#,##0</c:formatCode>
                <c:ptCount val="31"/>
                <c:pt idx="0">
                  <c:v>21336</c:v>
                </c:pt>
                <c:pt idx="1">
                  <c:v>9585</c:v>
                </c:pt>
                <c:pt idx="2">
                  <c:v>7287</c:v>
                </c:pt>
                <c:pt idx="3">
                  <c:v>3843</c:v>
                </c:pt>
                <c:pt idx="4">
                  <c:v>3294</c:v>
                </c:pt>
                <c:pt idx="5">
                  <c:v>3104</c:v>
                </c:pt>
                <c:pt idx="6">
                  <c:v>2459</c:v>
                </c:pt>
                <c:pt idx="7">
                  <c:v>2136</c:v>
                </c:pt>
                <c:pt idx="8">
                  <c:v>1984</c:v>
                </c:pt>
                <c:pt idx="9">
                  <c:v>1908</c:v>
                </c:pt>
                <c:pt idx="10">
                  <c:v>1692</c:v>
                </c:pt>
                <c:pt idx="11">
                  <c:v>1416</c:v>
                </c:pt>
                <c:pt idx="12">
                  <c:v>1113</c:v>
                </c:pt>
                <c:pt idx="13">
                  <c:v>856</c:v>
                </c:pt>
                <c:pt idx="14">
                  <c:v>584</c:v>
                </c:pt>
                <c:pt idx="15">
                  <c:v>423</c:v>
                </c:pt>
                <c:pt idx="16">
                  <c:v>303</c:v>
                </c:pt>
                <c:pt idx="17">
                  <c:v>125</c:v>
                </c:pt>
                <c:pt idx="18">
                  <c:v>-11</c:v>
                </c:pt>
                <c:pt idx="19">
                  <c:v>-347</c:v>
                </c:pt>
                <c:pt idx="20">
                  <c:v>-676</c:v>
                </c:pt>
                <c:pt idx="21">
                  <c:v>-806</c:v>
                </c:pt>
                <c:pt idx="22">
                  <c:v>-1060</c:v>
                </c:pt>
                <c:pt idx="23">
                  <c:v>-1233</c:v>
                </c:pt>
                <c:pt idx="24">
                  <c:v>-1586</c:v>
                </c:pt>
                <c:pt idx="25">
                  <c:v>-1715</c:v>
                </c:pt>
                <c:pt idx="26">
                  <c:v>-2061</c:v>
                </c:pt>
                <c:pt idx="27">
                  <c:v>-2577</c:v>
                </c:pt>
                <c:pt idx="28">
                  <c:v>-2983</c:v>
                </c:pt>
                <c:pt idx="29">
                  <c:v>-5440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'NOV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'NOV 17 Published MOS estimates'!$N$5:$N$35</c:f>
              <c:numCache>
                <c:formatCode>#,##0</c:formatCode>
                <c:ptCount val="31"/>
                <c:pt idx="0">
                  <c:v>584</c:v>
                </c:pt>
                <c:pt idx="1">
                  <c:v>169</c:v>
                </c:pt>
                <c:pt idx="2">
                  <c:v>101</c:v>
                </c:pt>
                <c:pt idx="3">
                  <c:v>93</c:v>
                </c:pt>
                <c:pt idx="4">
                  <c:v>80</c:v>
                </c:pt>
                <c:pt idx="5">
                  <c:v>76</c:v>
                </c:pt>
                <c:pt idx="6">
                  <c:v>70</c:v>
                </c:pt>
                <c:pt idx="7">
                  <c:v>64</c:v>
                </c:pt>
                <c:pt idx="8">
                  <c:v>62</c:v>
                </c:pt>
                <c:pt idx="9">
                  <c:v>56</c:v>
                </c:pt>
                <c:pt idx="10">
                  <c:v>52</c:v>
                </c:pt>
                <c:pt idx="11">
                  <c:v>46</c:v>
                </c:pt>
                <c:pt idx="12">
                  <c:v>41</c:v>
                </c:pt>
                <c:pt idx="13">
                  <c:v>38</c:v>
                </c:pt>
                <c:pt idx="14">
                  <c:v>31</c:v>
                </c:pt>
                <c:pt idx="15">
                  <c:v>19</c:v>
                </c:pt>
                <c:pt idx="16">
                  <c:v>10</c:v>
                </c:pt>
                <c:pt idx="17">
                  <c:v>4</c:v>
                </c:pt>
                <c:pt idx="18">
                  <c:v>-4</c:v>
                </c:pt>
                <c:pt idx="19">
                  <c:v>-56</c:v>
                </c:pt>
                <c:pt idx="20">
                  <c:v>-177</c:v>
                </c:pt>
                <c:pt idx="21">
                  <c:v>-289</c:v>
                </c:pt>
                <c:pt idx="22">
                  <c:v>-722</c:v>
                </c:pt>
                <c:pt idx="23">
                  <c:v>-1547</c:v>
                </c:pt>
                <c:pt idx="24">
                  <c:v>-2050</c:v>
                </c:pt>
                <c:pt idx="25">
                  <c:v>-2780</c:v>
                </c:pt>
                <c:pt idx="26">
                  <c:v>-4100</c:v>
                </c:pt>
                <c:pt idx="27">
                  <c:v>-5780</c:v>
                </c:pt>
                <c:pt idx="28">
                  <c:v>-7416</c:v>
                </c:pt>
                <c:pt idx="29">
                  <c:v>-22311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'NOV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'NOV 17 Published MOS estimates'!$O$5:$O$35</c:f>
              <c:numCache>
                <c:formatCode>#,##0</c:formatCode>
                <c:ptCount val="31"/>
                <c:pt idx="0">
                  <c:v>13575</c:v>
                </c:pt>
                <c:pt idx="1">
                  <c:v>5851</c:v>
                </c:pt>
                <c:pt idx="2">
                  <c:v>4893</c:v>
                </c:pt>
                <c:pt idx="3">
                  <c:v>3847</c:v>
                </c:pt>
                <c:pt idx="4">
                  <c:v>3515</c:v>
                </c:pt>
                <c:pt idx="5">
                  <c:v>3132</c:v>
                </c:pt>
                <c:pt idx="6">
                  <c:v>3026</c:v>
                </c:pt>
                <c:pt idx="7">
                  <c:v>2625</c:v>
                </c:pt>
                <c:pt idx="8">
                  <c:v>2435</c:v>
                </c:pt>
                <c:pt idx="9">
                  <c:v>2231</c:v>
                </c:pt>
                <c:pt idx="10">
                  <c:v>1940</c:v>
                </c:pt>
                <c:pt idx="11">
                  <c:v>1679</c:v>
                </c:pt>
                <c:pt idx="12">
                  <c:v>1438</c:v>
                </c:pt>
                <c:pt idx="13">
                  <c:v>1152</c:v>
                </c:pt>
                <c:pt idx="14">
                  <c:v>864</c:v>
                </c:pt>
                <c:pt idx="15">
                  <c:v>644</c:v>
                </c:pt>
                <c:pt idx="16">
                  <c:v>545</c:v>
                </c:pt>
                <c:pt idx="17">
                  <c:v>359</c:v>
                </c:pt>
                <c:pt idx="18">
                  <c:v>-29</c:v>
                </c:pt>
                <c:pt idx="19">
                  <c:v>-201</c:v>
                </c:pt>
                <c:pt idx="20">
                  <c:v>-390</c:v>
                </c:pt>
                <c:pt idx="21">
                  <c:v>-600</c:v>
                </c:pt>
                <c:pt idx="22">
                  <c:v>-946</c:v>
                </c:pt>
                <c:pt idx="23">
                  <c:v>-1105</c:v>
                </c:pt>
                <c:pt idx="24">
                  <c:v>-1708</c:v>
                </c:pt>
                <c:pt idx="25">
                  <c:v>-2083</c:v>
                </c:pt>
                <c:pt idx="26">
                  <c:v>-2354</c:v>
                </c:pt>
                <c:pt idx="27">
                  <c:v>-2739</c:v>
                </c:pt>
                <c:pt idx="28">
                  <c:v>-3228</c:v>
                </c:pt>
                <c:pt idx="29">
                  <c:v>-5206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034888"/>
        <c:axId val="351035280"/>
      </c:lineChart>
      <c:catAx>
        <c:axId val="351034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0352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510352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034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docs/sites/so/gso/STTM%20Operations/Market%20Operator%20Service%20(MOS)/MOS%20Estimates/2017/Sept%202017%20to%20Nov%202017/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/>
      <sheetData sheetId="1"/>
      <sheetData sheetId="2"/>
      <sheetData sheetId="3">
        <row r="3">
          <cell r="Q3">
            <v>19702</v>
          </cell>
          <cell r="R3">
            <v>5679.5384000000004</v>
          </cell>
          <cell r="S3">
            <v>10410</v>
          </cell>
          <cell r="T3">
            <v>564</v>
          </cell>
          <cell r="V3">
            <v>8538</v>
          </cell>
        </row>
        <row r="4">
          <cell r="Q4">
            <v>12642</v>
          </cell>
          <cell r="R4">
            <v>4680.5214800000003</v>
          </cell>
          <cell r="S4">
            <v>6044</v>
          </cell>
          <cell r="T4">
            <v>137</v>
          </cell>
          <cell r="V4">
            <v>4879</v>
          </cell>
        </row>
        <row r="5">
          <cell r="Q5">
            <v>9913</v>
          </cell>
          <cell r="R5">
            <v>4042.9998500000002</v>
          </cell>
          <cell r="S5">
            <v>4385</v>
          </cell>
          <cell r="T5">
            <v>97</v>
          </cell>
          <cell r="V5">
            <v>3464</v>
          </cell>
        </row>
        <row r="6">
          <cell r="Q6">
            <v>8050</v>
          </cell>
          <cell r="R6">
            <v>3224.1972700000001</v>
          </cell>
          <cell r="S6">
            <v>3527</v>
          </cell>
          <cell r="T6">
            <v>86</v>
          </cell>
          <cell r="V6">
            <v>3129</v>
          </cell>
        </row>
        <row r="7">
          <cell r="Q7">
            <v>7300</v>
          </cell>
          <cell r="R7">
            <v>1889.7412999999999</v>
          </cell>
          <cell r="S7">
            <v>3047</v>
          </cell>
          <cell r="T7">
            <v>78</v>
          </cell>
          <cell r="V7">
            <v>2569</v>
          </cell>
        </row>
        <row r="8">
          <cell r="Q8">
            <v>6456</v>
          </cell>
          <cell r="R8">
            <v>584.17137000000002</v>
          </cell>
          <cell r="S8">
            <v>2691</v>
          </cell>
          <cell r="T8">
            <v>73</v>
          </cell>
          <cell r="V8">
            <v>2412</v>
          </cell>
        </row>
        <row r="9">
          <cell r="Q9">
            <v>6052</v>
          </cell>
          <cell r="R9">
            <v>243.64911000000001</v>
          </cell>
          <cell r="S9">
            <v>2060</v>
          </cell>
          <cell r="T9">
            <v>68</v>
          </cell>
          <cell r="V9">
            <v>2260</v>
          </cell>
        </row>
        <row r="10">
          <cell r="Q10">
            <v>5533</v>
          </cell>
          <cell r="R10">
            <v>-4</v>
          </cell>
          <cell r="S10">
            <v>1684</v>
          </cell>
          <cell r="T10">
            <v>64</v>
          </cell>
          <cell r="V10">
            <v>2058</v>
          </cell>
        </row>
        <row r="11">
          <cell r="Q11">
            <v>3565</v>
          </cell>
          <cell r="R11">
            <v>-330.66572000000002</v>
          </cell>
          <cell r="S11">
            <v>1576</v>
          </cell>
          <cell r="T11">
            <v>61</v>
          </cell>
          <cell r="V11">
            <v>1876</v>
          </cell>
        </row>
        <row r="12">
          <cell r="Q12">
            <v>2117</v>
          </cell>
          <cell r="R12">
            <v>-530.30295000000001</v>
          </cell>
          <cell r="S12">
            <v>1183</v>
          </cell>
          <cell r="T12">
            <v>53</v>
          </cell>
          <cell r="V12">
            <v>1773</v>
          </cell>
        </row>
        <row r="13">
          <cell r="Q13">
            <v>1185</v>
          </cell>
          <cell r="R13">
            <v>-592.07227999999998</v>
          </cell>
          <cell r="S13">
            <v>723</v>
          </cell>
          <cell r="T13">
            <v>50</v>
          </cell>
          <cell r="V13">
            <v>1612</v>
          </cell>
        </row>
        <row r="14">
          <cell r="Q14">
            <v>801</v>
          </cell>
          <cell r="R14">
            <v>-702.99513000000002</v>
          </cell>
          <cell r="S14">
            <v>603</v>
          </cell>
          <cell r="T14">
            <v>46</v>
          </cell>
          <cell r="V14">
            <v>1348</v>
          </cell>
        </row>
        <row r="15">
          <cell r="Q15">
            <v>-492</v>
          </cell>
          <cell r="R15">
            <v>-788.71780999999999</v>
          </cell>
          <cell r="S15">
            <v>386</v>
          </cell>
          <cell r="T15">
            <v>40</v>
          </cell>
          <cell r="V15">
            <v>1218</v>
          </cell>
        </row>
        <row r="16">
          <cell r="Q16">
            <v>-1142</v>
          </cell>
          <cell r="R16">
            <v>-884.35305000000005</v>
          </cell>
          <cell r="S16">
            <v>70</v>
          </cell>
          <cell r="T16">
            <v>33</v>
          </cell>
          <cell r="V16">
            <v>1051</v>
          </cell>
        </row>
        <row r="17">
          <cell r="Q17">
            <v>-1538</v>
          </cell>
          <cell r="R17">
            <v>-925.87305000000003</v>
          </cell>
          <cell r="S17">
            <v>-133</v>
          </cell>
          <cell r="T17">
            <v>21</v>
          </cell>
          <cell r="V17">
            <v>826</v>
          </cell>
        </row>
        <row r="18">
          <cell r="Q18">
            <v>-2236</v>
          </cell>
          <cell r="R18">
            <v>-1083.625</v>
          </cell>
          <cell r="S18">
            <v>-327</v>
          </cell>
          <cell r="T18">
            <v>20</v>
          </cell>
          <cell r="V18">
            <v>625</v>
          </cell>
        </row>
        <row r="19">
          <cell r="Q19">
            <v>-2798</v>
          </cell>
          <cell r="R19">
            <v>-1176.2982199999999</v>
          </cell>
          <cell r="S19">
            <v>-534</v>
          </cell>
          <cell r="T19">
            <v>16</v>
          </cell>
          <cell r="V19">
            <v>429</v>
          </cell>
        </row>
        <row r="20">
          <cell r="Q20">
            <v>-3308</v>
          </cell>
          <cell r="R20">
            <v>-1290.8618200000001</v>
          </cell>
          <cell r="S20">
            <v>-943</v>
          </cell>
          <cell r="T20">
            <v>10</v>
          </cell>
          <cell r="V20">
            <v>140</v>
          </cell>
        </row>
        <row r="21">
          <cell r="Q21">
            <v>-3765</v>
          </cell>
          <cell r="R21">
            <v>-1359.9657999999999</v>
          </cell>
          <cell r="S21">
            <v>-1259</v>
          </cell>
          <cell r="T21">
            <v>7</v>
          </cell>
          <cell r="V21">
            <v>-111</v>
          </cell>
        </row>
        <row r="22">
          <cell r="Q22">
            <v>-4482</v>
          </cell>
          <cell r="R22">
            <v>-1422.3164200000001</v>
          </cell>
          <cell r="S22">
            <v>-1371</v>
          </cell>
          <cell r="T22">
            <v>1</v>
          </cell>
          <cell r="V22">
            <v>-415</v>
          </cell>
        </row>
        <row r="23">
          <cell r="Q23">
            <v>-5551</v>
          </cell>
          <cell r="R23">
            <v>-1518.99929</v>
          </cell>
          <cell r="S23">
            <v>-1610</v>
          </cell>
          <cell r="T23">
            <v>-6</v>
          </cell>
          <cell r="V23">
            <v>-609</v>
          </cell>
        </row>
        <row r="24">
          <cell r="Q24">
            <v>-6350</v>
          </cell>
          <cell r="R24">
            <v>-1610.00982</v>
          </cell>
          <cell r="S24">
            <v>-1820</v>
          </cell>
          <cell r="T24">
            <v>-51</v>
          </cell>
          <cell r="V24">
            <v>-748</v>
          </cell>
        </row>
        <row r="25">
          <cell r="Q25">
            <v>-6864</v>
          </cell>
          <cell r="R25">
            <v>-1711.75434</v>
          </cell>
          <cell r="S25">
            <v>-2059</v>
          </cell>
          <cell r="T25">
            <v>-132</v>
          </cell>
          <cell r="V25">
            <v>-919</v>
          </cell>
        </row>
        <row r="26">
          <cell r="Q26">
            <v>-7470</v>
          </cell>
          <cell r="R26">
            <v>-1781.4238399999999</v>
          </cell>
          <cell r="S26">
            <v>-2419</v>
          </cell>
          <cell r="T26">
            <v>-178</v>
          </cell>
          <cell r="V26">
            <v>-1129</v>
          </cell>
        </row>
        <row r="27">
          <cell r="Q27">
            <v>-8989</v>
          </cell>
          <cell r="R27">
            <v>-1940.7578100000001</v>
          </cell>
          <cell r="S27">
            <v>-2773</v>
          </cell>
          <cell r="T27">
            <v>-935</v>
          </cell>
          <cell r="V27">
            <v>-1559</v>
          </cell>
        </row>
        <row r="28">
          <cell r="Q28">
            <v>-9326</v>
          </cell>
          <cell r="R28">
            <v>-2232.68219</v>
          </cell>
          <cell r="S28">
            <v>-3240</v>
          </cell>
          <cell r="T28">
            <v>-1571</v>
          </cell>
          <cell r="V28">
            <v>-1813</v>
          </cell>
        </row>
        <row r="29">
          <cell r="Q29">
            <v>-10585</v>
          </cell>
          <cell r="R29">
            <v>-2487.2885299999998</v>
          </cell>
          <cell r="S29">
            <v>-3793</v>
          </cell>
          <cell r="T29">
            <v>-2428</v>
          </cell>
          <cell r="V29">
            <v>-2244</v>
          </cell>
        </row>
        <row r="30">
          <cell r="Q30">
            <v>-12492</v>
          </cell>
          <cell r="R30">
            <v>-2847.91545</v>
          </cell>
          <cell r="S30">
            <v>-4359</v>
          </cell>
          <cell r="T30">
            <v>-3301</v>
          </cell>
          <cell r="V30">
            <v>-2569</v>
          </cell>
        </row>
        <row r="31">
          <cell r="Q31">
            <v>-13416</v>
          </cell>
          <cell r="R31">
            <v>-3266.2241399999998</v>
          </cell>
          <cell r="S31">
            <v>-4634</v>
          </cell>
          <cell r="T31">
            <v>-5289</v>
          </cell>
          <cell r="V31">
            <v>-3247</v>
          </cell>
        </row>
        <row r="32">
          <cell r="Q32">
            <v>-16003</v>
          </cell>
          <cell r="R32">
            <v>-3394.38672</v>
          </cell>
          <cell r="S32">
            <v>-5060</v>
          </cell>
          <cell r="T32">
            <v>-7532</v>
          </cell>
          <cell r="V32">
            <v>-3880</v>
          </cell>
        </row>
        <row r="33">
          <cell r="Q33">
            <v>-27473</v>
          </cell>
          <cell r="R33">
            <v>-10262.878919999999</v>
          </cell>
          <cell r="S33">
            <v>-9182</v>
          </cell>
          <cell r="T33">
            <v>-17065</v>
          </cell>
          <cell r="V33">
            <v>-14142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E24" sqref="E24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25212</v>
      </c>
      <c r="E5" s="39">
        <f t="shared" ref="E5:H5" si="0">MAX(L5:L35)</f>
        <v>10121.31249</v>
      </c>
      <c r="F5" s="39">
        <f t="shared" si="0"/>
        <v>12849</v>
      </c>
      <c r="G5" s="39">
        <f t="shared" si="0"/>
        <v>196</v>
      </c>
      <c r="H5" s="39">
        <f t="shared" si="0"/>
        <v>6739</v>
      </c>
      <c r="I5" s="1">
        <v>1</v>
      </c>
      <c r="J5" s="42">
        <v>1</v>
      </c>
      <c r="K5" s="34">
        <v>25212</v>
      </c>
      <c r="L5" s="18">
        <v>10121.31249</v>
      </c>
      <c r="M5" s="18">
        <v>12849</v>
      </c>
      <c r="N5" s="18">
        <v>196</v>
      </c>
      <c r="O5" s="33">
        <v>6739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22495</v>
      </c>
      <c r="E6" s="39">
        <f t="shared" ref="E6:H6" si="1">-MIN(L5:L35)</f>
        <v>14401.95745</v>
      </c>
      <c r="F6" s="39">
        <f t="shared" si="1"/>
        <v>11397</v>
      </c>
      <c r="G6" s="39">
        <f t="shared" si="1"/>
        <v>17616</v>
      </c>
      <c r="H6" s="39">
        <f t="shared" si="1"/>
        <v>10035</v>
      </c>
      <c r="I6" s="1">
        <v>2</v>
      </c>
      <c r="J6" s="43">
        <v>1</v>
      </c>
      <c r="K6" s="34">
        <v>14552</v>
      </c>
      <c r="L6" s="18">
        <v>3904.2525000000001</v>
      </c>
      <c r="M6" s="18">
        <v>9253</v>
      </c>
      <c r="N6" s="18">
        <v>94</v>
      </c>
      <c r="O6" s="35">
        <v>4911</v>
      </c>
      <c r="AC6"/>
      <c r="AD6" s="2"/>
    </row>
    <row r="7" spans="2:31" ht="12.75" x14ac:dyDescent="0.2">
      <c r="I7" s="1">
        <v>3</v>
      </c>
      <c r="J7" s="43">
        <v>1</v>
      </c>
      <c r="K7" s="34">
        <v>10823</v>
      </c>
      <c r="L7" s="18">
        <v>3541.5137</v>
      </c>
      <c r="M7" s="18">
        <v>7526</v>
      </c>
      <c r="N7" s="18">
        <v>87</v>
      </c>
      <c r="O7" s="35">
        <v>3670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9078</v>
      </c>
      <c r="L8" s="18">
        <v>2826.2853799999998</v>
      </c>
      <c r="M8" s="18">
        <v>6849</v>
      </c>
      <c r="N8" s="18">
        <v>74</v>
      </c>
      <c r="O8" s="35">
        <v>3085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7678</v>
      </c>
      <c r="L9" s="18">
        <v>2425.8789700000002</v>
      </c>
      <c r="M9" s="18">
        <v>5632</v>
      </c>
      <c r="N9" s="18">
        <v>61</v>
      </c>
      <c r="O9" s="35">
        <v>2594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6307</v>
      </c>
      <c r="L10" s="18">
        <v>2201.1470199999999</v>
      </c>
      <c r="M10" s="18">
        <v>4703</v>
      </c>
      <c r="N10" s="18">
        <v>60</v>
      </c>
      <c r="O10" s="35">
        <v>2143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4711</v>
      </c>
      <c r="L11" s="18">
        <v>1628.29206</v>
      </c>
      <c r="M11" s="18">
        <v>2935</v>
      </c>
      <c r="N11" s="18">
        <v>55</v>
      </c>
      <c r="O11" s="35">
        <v>1730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4138</v>
      </c>
      <c r="L12" s="18">
        <v>1290.30151</v>
      </c>
      <c r="M12" s="18">
        <v>2343</v>
      </c>
      <c r="N12" s="18">
        <v>50</v>
      </c>
      <c r="O12" s="35">
        <v>1524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2577</v>
      </c>
      <c r="L13" s="18">
        <v>873.48828000000003</v>
      </c>
      <c r="M13" s="18">
        <v>1952</v>
      </c>
      <c r="N13" s="18">
        <v>43</v>
      </c>
      <c r="O13" s="35">
        <v>1305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1799</v>
      </c>
      <c r="L14" s="18">
        <v>578.35641999999996</v>
      </c>
      <c r="M14" s="18">
        <v>1397</v>
      </c>
      <c r="N14" s="18">
        <v>37</v>
      </c>
      <c r="O14" s="35">
        <v>961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25212</v>
      </c>
      <c r="E15" s="32">
        <f t="shared" ref="E15:H15" si="2">MAX(L5:L35)</f>
        <v>10121.31249</v>
      </c>
      <c r="F15" s="32">
        <f t="shared" si="2"/>
        <v>12849</v>
      </c>
      <c r="G15" s="32">
        <f t="shared" si="2"/>
        <v>196</v>
      </c>
      <c r="H15" s="33">
        <f t="shared" si="2"/>
        <v>6739</v>
      </c>
      <c r="I15" s="1">
        <v>11</v>
      </c>
      <c r="J15" s="43">
        <v>1</v>
      </c>
      <c r="K15" s="34">
        <v>954</v>
      </c>
      <c r="L15" s="18">
        <v>404.61187999999999</v>
      </c>
      <c r="M15" s="18">
        <v>1136</v>
      </c>
      <c r="N15" s="18">
        <v>28</v>
      </c>
      <c r="O15" s="35">
        <v>783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12873.94999999999</v>
      </c>
      <c r="E16" s="18">
        <f t="shared" ref="E16:H16" si="3">PERCENTILE(L5:L35, 0.95)</f>
        <v>3741.020039999999</v>
      </c>
      <c r="F16" s="18">
        <f t="shared" si="3"/>
        <v>8475.8499999999949</v>
      </c>
      <c r="G16" s="18">
        <f t="shared" si="3"/>
        <v>90.84999999999998</v>
      </c>
      <c r="H16" s="35">
        <f t="shared" si="3"/>
        <v>4352.5499999999965</v>
      </c>
      <c r="I16" s="1">
        <v>12</v>
      </c>
      <c r="J16" s="43">
        <v>1</v>
      </c>
      <c r="K16" s="34">
        <v>415</v>
      </c>
      <c r="L16" s="18">
        <v>206.11134999999999</v>
      </c>
      <c r="M16" s="18">
        <v>495</v>
      </c>
      <c r="N16" s="18">
        <v>24</v>
      </c>
      <c r="O16" s="35">
        <v>486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3747.75</v>
      </c>
      <c r="E17" s="18">
        <f t="shared" ref="E17:H17" si="4">PERCENTILE(L5:L35, 0.75)</f>
        <v>1186.0982025000001</v>
      </c>
      <c r="F17" s="18">
        <f t="shared" si="4"/>
        <v>2245.25</v>
      </c>
      <c r="G17" s="18">
        <f t="shared" si="4"/>
        <v>48.25</v>
      </c>
      <c r="H17" s="35">
        <f t="shared" si="4"/>
        <v>1469.25</v>
      </c>
      <c r="I17" s="1">
        <v>13</v>
      </c>
      <c r="J17" s="43">
        <v>1</v>
      </c>
      <c r="K17" s="34">
        <v>-571</v>
      </c>
      <c r="L17" s="18">
        <v>28.21161</v>
      </c>
      <c r="M17" s="18">
        <v>14</v>
      </c>
      <c r="N17" s="18">
        <v>17</v>
      </c>
      <c r="O17" s="35">
        <v>417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-2313</v>
      </c>
      <c r="E18" s="18">
        <f t="shared" ref="E18:H18" si="5">PERCENTILE(L5:L35, 0.5)</f>
        <v>-374.74188000000004</v>
      </c>
      <c r="F18" s="18">
        <f t="shared" si="5"/>
        <v>-1207</v>
      </c>
      <c r="G18" s="18">
        <f t="shared" si="5"/>
        <v>0.5</v>
      </c>
      <c r="H18" s="35">
        <f t="shared" si="5"/>
        <v>1.5</v>
      </c>
      <c r="I18" s="1">
        <v>14</v>
      </c>
      <c r="J18" s="43">
        <v>1</v>
      </c>
      <c r="K18" s="34">
        <v>-1482</v>
      </c>
      <c r="L18" s="18">
        <v>-243.5</v>
      </c>
      <c r="M18" s="18">
        <v>-782</v>
      </c>
      <c r="N18" s="18">
        <v>7</v>
      </c>
      <c r="O18" s="35">
        <v>114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-6473</v>
      </c>
      <c r="E19" s="18">
        <f t="shared" ref="E19:H19" si="6">PERCENTILE(L5:L35, 0.25)</f>
        <v>-1615.4821099999999</v>
      </c>
      <c r="F19" s="18">
        <f t="shared" si="6"/>
        <v>-3429.75</v>
      </c>
      <c r="G19" s="18">
        <f t="shared" si="6"/>
        <v>-2045.25</v>
      </c>
      <c r="H19" s="35">
        <f t="shared" si="6"/>
        <v>-1245.25</v>
      </c>
      <c r="I19" s="1">
        <v>15</v>
      </c>
      <c r="J19" s="43">
        <v>1</v>
      </c>
      <c r="K19" s="34">
        <v>-2033</v>
      </c>
      <c r="L19" s="18">
        <v>-305.48439999999999</v>
      </c>
      <c r="M19" s="18">
        <v>-1127</v>
      </c>
      <c r="N19" s="18">
        <v>1</v>
      </c>
      <c r="O19" s="35">
        <v>46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-12643.1</v>
      </c>
      <c r="E20" s="18">
        <f t="shared" ref="E20:H20" si="7">PERCENTILE(L5:L35, 0.05)</f>
        <v>-2880.7590044999997</v>
      </c>
      <c r="F20" s="18">
        <f t="shared" si="7"/>
        <v>-6040.6</v>
      </c>
      <c r="G20" s="18">
        <f t="shared" si="7"/>
        <v>-7712.7999999999993</v>
      </c>
      <c r="H20" s="35">
        <f t="shared" si="7"/>
        <v>-3973.2999999999997</v>
      </c>
      <c r="I20" s="1">
        <v>16</v>
      </c>
      <c r="J20" s="43">
        <v>1</v>
      </c>
      <c r="K20" s="34">
        <v>-2593</v>
      </c>
      <c r="L20" s="18">
        <v>-443.99936000000002</v>
      </c>
      <c r="M20" s="18">
        <v>-1287</v>
      </c>
      <c r="N20" s="18">
        <v>0</v>
      </c>
      <c r="O20" s="35">
        <v>-43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-22495</v>
      </c>
      <c r="E21" s="18">
        <f t="shared" ref="E21:H21" si="8">MIN(L5:L35)</f>
        <v>-14401.95745</v>
      </c>
      <c r="F21" s="18">
        <f t="shared" si="8"/>
        <v>-11397</v>
      </c>
      <c r="G21" s="18">
        <f t="shared" si="8"/>
        <v>-17616</v>
      </c>
      <c r="H21" s="35">
        <f t="shared" si="8"/>
        <v>-10035</v>
      </c>
      <c r="I21" s="1">
        <v>17</v>
      </c>
      <c r="J21" s="43">
        <v>1</v>
      </c>
      <c r="K21" s="34">
        <v>-3011</v>
      </c>
      <c r="L21" s="18">
        <v>-596.69829000000004</v>
      </c>
      <c r="M21" s="18">
        <v>-1550</v>
      </c>
      <c r="N21" s="18">
        <v>-1</v>
      </c>
      <c r="O21" s="35">
        <v>-220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-1099.7666666666667</v>
      </c>
      <c r="E22" s="32">
        <f>AVERAGE(L5:L35)</f>
        <v>-248.14448766666672</v>
      </c>
      <c r="F22" s="32">
        <f>AVERAGE(M5:M35)</f>
        <v>-194.66666666666666</v>
      </c>
      <c r="G22" s="32">
        <f>AVERAGE(N5:N35)</f>
        <v>-1826.0666666666666</v>
      </c>
      <c r="H22" s="33">
        <f>AVERAGE(O5:O35)</f>
        <v>-31.033333333333335</v>
      </c>
      <c r="I22" s="1">
        <v>18</v>
      </c>
      <c r="J22" s="43">
        <v>1</v>
      </c>
      <c r="K22" s="34">
        <v>-3879</v>
      </c>
      <c r="L22" s="18">
        <v>-758.20663999999999</v>
      </c>
      <c r="M22" s="18">
        <v>-1826</v>
      </c>
      <c r="N22" s="18">
        <v>-3</v>
      </c>
      <c r="O22" s="35">
        <v>-299</v>
      </c>
      <c r="P22" s="4"/>
      <c r="W22" s="5"/>
    </row>
    <row r="23" spans="2:30" ht="12.75" x14ac:dyDescent="0.2">
      <c r="C23" s="24" t="s">
        <v>4</v>
      </c>
      <c r="D23" s="34">
        <f>STDEV(K5:K35)</f>
        <v>9199.7618585495457</v>
      </c>
      <c r="E23" s="18">
        <f>STDEV(L5:L35)</f>
        <v>3735.7123020367853</v>
      </c>
      <c r="F23" s="18">
        <f>STDEV(M5:M35)</f>
        <v>5145.7405977031694</v>
      </c>
      <c r="G23" s="18">
        <f>STDEV(N5:N35)</f>
        <v>3814.6655562115961</v>
      </c>
      <c r="H23" s="35">
        <f>STDEV(O5:O35)</f>
        <v>3043.0826870510573</v>
      </c>
      <c r="I23" s="1">
        <v>19</v>
      </c>
      <c r="J23" s="43">
        <v>1</v>
      </c>
      <c r="K23" s="34">
        <v>-4139</v>
      </c>
      <c r="L23" s="18">
        <v>-980.93749000000003</v>
      </c>
      <c r="M23" s="18">
        <v>-2260</v>
      </c>
      <c r="N23" s="18">
        <v>-102</v>
      </c>
      <c r="O23" s="35">
        <v>-361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</v>
      </c>
      <c r="E24" s="46">
        <f t="shared" ref="E24:G24" si="9">COUNTIF(L$5:L$35,"&gt;=0")/COUNTA(L$5:L$35)</f>
        <v>0.43333333333333335</v>
      </c>
      <c r="F24" s="46">
        <f t="shared" si="9"/>
        <v>0.43333333333333335</v>
      </c>
      <c r="G24" s="46">
        <f t="shared" si="9"/>
        <v>0.53333333333333333</v>
      </c>
      <c r="H24" s="47">
        <f>COUNTIF(O$5:O$35,"&gt;=0")/COUNTA(O$5:O$35)</f>
        <v>0.5</v>
      </c>
      <c r="I24" s="1">
        <v>20</v>
      </c>
      <c r="J24" s="43">
        <v>1</v>
      </c>
      <c r="K24" s="34">
        <v>-4288</v>
      </c>
      <c r="L24" s="18">
        <v>-1174.92605</v>
      </c>
      <c r="M24" s="18">
        <v>-2675</v>
      </c>
      <c r="N24" s="18">
        <v>-262</v>
      </c>
      <c r="O24" s="35">
        <v>-624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</v>
      </c>
      <c r="E25" s="48">
        <f>1-E24</f>
        <v>0.56666666666666665</v>
      </c>
      <c r="F25" s="48">
        <f>1-F24</f>
        <v>0.56666666666666665</v>
      </c>
      <c r="G25" s="48">
        <f>1-G24</f>
        <v>0.46666666666666667</v>
      </c>
      <c r="H25" s="49">
        <f>1-H24</f>
        <v>0.5</v>
      </c>
      <c r="I25" s="1">
        <v>21</v>
      </c>
      <c r="J25" s="43">
        <v>1</v>
      </c>
      <c r="K25" s="34">
        <v>-4997</v>
      </c>
      <c r="L25" s="18">
        <v>-1359.1692</v>
      </c>
      <c r="M25" s="18">
        <v>-3019</v>
      </c>
      <c r="N25" s="18">
        <v>-643</v>
      </c>
      <c r="O25" s="35">
        <v>-962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-2313</v>
      </c>
      <c r="E26" s="56">
        <f>MEDIAN(L5:L35)</f>
        <v>-374.74188000000004</v>
      </c>
      <c r="F26" s="56">
        <f>MEDIAN(M5:M35)</f>
        <v>-1207</v>
      </c>
      <c r="G26" s="56">
        <f>MEDIAN(N5:N35)</f>
        <v>0.5</v>
      </c>
      <c r="H26" s="56">
        <f>MEDIAN(O5:O35)</f>
        <v>1.5</v>
      </c>
      <c r="I26" s="1">
        <v>22</v>
      </c>
      <c r="J26" s="43">
        <v>1</v>
      </c>
      <c r="K26" s="34">
        <v>-5948</v>
      </c>
      <c r="L26" s="18">
        <v>-1471.33925</v>
      </c>
      <c r="M26" s="18">
        <v>-3171</v>
      </c>
      <c r="N26" s="18">
        <v>-1425</v>
      </c>
      <c r="O26" s="35">
        <v>-1150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-6648</v>
      </c>
      <c r="L27" s="18">
        <v>-1663.52973</v>
      </c>
      <c r="M27" s="18">
        <v>-3516</v>
      </c>
      <c r="N27" s="18">
        <v>-2252</v>
      </c>
      <c r="O27" s="35">
        <v>-1277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-6970</v>
      </c>
      <c r="L28" s="18">
        <v>-1816.84076</v>
      </c>
      <c r="M28" s="18">
        <v>-4090</v>
      </c>
      <c r="N28" s="18">
        <v>-3086</v>
      </c>
      <c r="O28" s="35">
        <v>-1526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-8200</v>
      </c>
      <c r="L29" s="18">
        <v>-1926.1488400000001</v>
      </c>
      <c r="M29" s="18">
        <v>-4500</v>
      </c>
      <c r="N29" s="18">
        <v>-4258</v>
      </c>
      <c r="O29" s="35">
        <v>-1930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-9232</v>
      </c>
      <c r="L30" s="18">
        <v>-2228.02972</v>
      </c>
      <c r="M30" s="18">
        <v>-4716</v>
      </c>
      <c r="N30" s="18">
        <v>-4906</v>
      </c>
      <c r="O30" s="35">
        <v>-2465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-9669</v>
      </c>
      <c r="L31" s="18">
        <v>-2401.1118299999998</v>
      </c>
      <c r="M31" s="18">
        <v>-4994</v>
      </c>
      <c r="N31" s="18">
        <v>-5856</v>
      </c>
      <c r="O31" s="35">
        <v>-2669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-11520</v>
      </c>
      <c r="L32" s="18">
        <v>-2554.6133</v>
      </c>
      <c r="M32" s="18">
        <v>-5671</v>
      </c>
      <c r="N32" s="18">
        <v>-6505</v>
      </c>
      <c r="O32" s="35">
        <v>-3596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-13562</v>
      </c>
      <c r="L33" s="18">
        <v>-3147.6054899999999</v>
      </c>
      <c r="M33" s="18">
        <v>-6343</v>
      </c>
      <c r="N33" s="18">
        <v>-8701</v>
      </c>
      <c r="O33" s="35">
        <v>-4282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v>-22495</v>
      </c>
      <c r="L34" s="18">
        <v>-14401.95745</v>
      </c>
      <c r="M34" s="18">
        <v>-11397</v>
      </c>
      <c r="N34" s="18">
        <v>-17616</v>
      </c>
      <c r="O34" s="35">
        <v>-10035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C3" sqref="C3:H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19702</v>
      </c>
      <c r="E5" s="39">
        <f t="shared" ref="E5:H5" si="0">MAX(L5:L35)</f>
        <v>5679.5384000000004</v>
      </c>
      <c r="F5" s="39">
        <f t="shared" si="0"/>
        <v>10410</v>
      </c>
      <c r="G5" s="39">
        <f t="shared" si="0"/>
        <v>564</v>
      </c>
      <c r="H5" s="39">
        <f t="shared" si="0"/>
        <v>8538</v>
      </c>
      <c r="I5" s="1">
        <v>1</v>
      </c>
      <c r="J5" s="42">
        <v>1</v>
      </c>
      <c r="K5" s="34">
        <f>IF([1]Period_2!Q3="", NA(), [1]Period_2!Q3)</f>
        <v>19702</v>
      </c>
      <c r="L5" s="32">
        <f>IF([1]Period_2!R3="", NA(), [1]Period_2!R3)</f>
        <v>5679.5384000000004</v>
      </c>
      <c r="M5" s="32">
        <f>IF([1]Period_2!S3="", NA(), [1]Period_2!S3)</f>
        <v>10410</v>
      </c>
      <c r="N5" s="32">
        <f>IF([1]Period_2!T3="", NA(), [1]Period_2!T3)</f>
        <v>564</v>
      </c>
      <c r="O5" s="33">
        <f>IF([1]Period_2!V3="", NA(), [1]Period_2!V3)</f>
        <v>8538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27473</v>
      </c>
      <c r="E6" s="39">
        <f t="shared" ref="E6:H6" si="1">-MIN(L5:L35)</f>
        <v>10262.878919999999</v>
      </c>
      <c r="F6" s="39">
        <f t="shared" si="1"/>
        <v>9182</v>
      </c>
      <c r="G6" s="39">
        <f t="shared" si="1"/>
        <v>17065</v>
      </c>
      <c r="H6" s="39">
        <f t="shared" si="1"/>
        <v>14142</v>
      </c>
      <c r="I6" s="1">
        <v>2</v>
      </c>
      <c r="J6" s="43">
        <v>1</v>
      </c>
      <c r="K6" s="34">
        <f>IF([1]Period_2!Q4="", NA(), [1]Period_2!Q4)</f>
        <v>12642</v>
      </c>
      <c r="L6" s="18">
        <f>IF([1]Period_2!R4="", NA(), [1]Period_2!R4)</f>
        <v>4680.5214800000003</v>
      </c>
      <c r="M6" s="18">
        <f>IF([1]Period_2!S4="", NA(), [1]Period_2!S4)</f>
        <v>6044</v>
      </c>
      <c r="N6" s="18">
        <f>IF([1]Period_2!T4="", NA(), [1]Period_2!T4)</f>
        <v>137</v>
      </c>
      <c r="O6" s="35">
        <f>IF([1]Period_2!V4="", NA(), [1]Period_2!V4)</f>
        <v>4879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9913</v>
      </c>
      <c r="L7" s="18">
        <f>IF([1]Period_2!R5="", NA(), [1]Period_2!R5)</f>
        <v>4042.9998500000002</v>
      </c>
      <c r="M7" s="18">
        <f>IF([1]Period_2!S5="", NA(), [1]Period_2!S5)</f>
        <v>4385</v>
      </c>
      <c r="N7" s="18">
        <f>IF([1]Period_2!T5="", NA(), [1]Period_2!T5)</f>
        <v>97</v>
      </c>
      <c r="O7" s="35">
        <f>IF([1]Period_2!V5="", NA(), [1]Period_2!V5)</f>
        <v>3464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8050</v>
      </c>
      <c r="L8" s="18">
        <f>IF([1]Period_2!R6="", NA(), [1]Period_2!R6)</f>
        <v>3224.1972700000001</v>
      </c>
      <c r="M8" s="18">
        <f>IF([1]Period_2!S6="", NA(), [1]Period_2!S6)</f>
        <v>3527</v>
      </c>
      <c r="N8" s="18">
        <f>IF([1]Period_2!T6="", NA(), [1]Period_2!T6)</f>
        <v>86</v>
      </c>
      <c r="O8" s="35">
        <f>IF([1]Period_2!V6="", NA(), [1]Period_2!V6)</f>
        <v>3129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7300</v>
      </c>
      <c r="L9" s="18">
        <f>IF([1]Period_2!R7="", NA(), [1]Period_2!R7)</f>
        <v>1889.7412999999999</v>
      </c>
      <c r="M9" s="18">
        <f>IF([1]Period_2!S7="", NA(), [1]Period_2!S7)</f>
        <v>3047</v>
      </c>
      <c r="N9" s="18">
        <f>IF([1]Period_2!T7="", NA(), [1]Period_2!T7)</f>
        <v>78</v>
      </c>
      <c r="O9" s="35">
        <f>IF([1]Period_2!V7="", NA(), [1]Period_2!V7)</f>
        <v>2569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6456</v>
      </c>
      <c r="L10" s="18">
        <f>IF([1]Period_2!R8="", NA(), [1]Period_2!R8)</f>
        <v>584.17137000000002</v>
      </c>
      <c r="M10" s="18">
        <f>IF([1]Period_2!S8="", NA(), [1]Period_2!S8)</f>
        <v>2691</v>
      </c>
      <c r="N10" s="18">
        <f>IF([1]Period_2!T8="", NA(), [1]Period_2!T8)</f>
        <v>73</v>
      </c>
      <c r="O10" s="35">
        <f>IF([1]Period_2!V8="", NA(), [1]Period_2!V8)</f>
        <v>2412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IF([1]Period_2!Q9="", NA(), [1]Period_2!Q9)</f>
        <v>6052</v>
      </c>
      <c r="L11" s="18">
        <f>IF([1]Period_2!R9="", NA(), [1]Period_2!R9)</f>
        <v>243.64911000000001</v>
      </c>
      <c r="M11" s="18">
        <f>IF([1]Period_2!S9="", NA(), [1]Period_2!S9)</f>
        <v>2060</v>
      </c>
      <c r="N11" s="18">
        <f>IF([1]Period_2!T9="", NA(), [1]Period_2!T9)</f>
        <v>68</v>
      </c>
      <c r="O11" s="35">
        <f>IF([1]Period_2!V9="", NA(), [1]Period_2!V9)</f>
        <v>2260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IF([1]Period_2!Q10="", NA(), [1]Period_2!Q10)</f>
        <v>5533</v>
      </c>
      <c r="L12" s="18">
        <f>IF([1]Period_2!R10="", NA(), [1]Period_2!R10)</f>
        <v>-4</v>
      </c>
      <c r="M12" s="18">
        <f>IF([1]Period_2!S10="", NA(), [1]Period_2!S10)</f>
        <v>1684</v>
      </c>
      <c r="N12" s="18">
        <f>IF([1]Period_2!T10="", NA(), [1]Period_2!T10)</f>
        <v>64</v>
      </c>
      <c r="O12" s="35">
        <f>IF([1]Period_2!V10="", NA(), [1]Period_2!V10)</f>
        <v>2058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IF([1]Period_2!Q11="", NA(), [1]Period_2!Q11)</f>
        <v>3565</v>
      </c>
      <c r="L13" s="18">
        <f>IF([1]Period_2!R11="", NA(), [1]Period_2!R11)</f>
        <v>-330.66572000000002</v>
      </c>
      <c r="M13" s="18">
        <f>IF([1]Period_2!S11="", NA(), [1]Period_2!S11)</f>
        <v>1576</v>
      </c>
      <c r="N13" s="18">
        <f>IF([1]Period_2!T11="", NA(), [1]Period_2!T11)</f>
        <v>61</v>
      </c>
      <c r="O13" s="35">
        <f>IF([1]Period_2!V11="", NA(), [1]Period_2!V11)</f>
        <v>1876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2117</v>
      </c>
      <c r="L14" s="18">
        <f>IF([1]Period_2!R12="", NA(), [1]Period_2!R12)</f>
        <v>-530.30295000000001</v>
      </c>
      <c r="M14" s="18">
        <f>IF([1]Period_2!S12="", NA(), [1]Period_2!S12)</f>
        <v>1183</v>
      </c>
      <c r="N14" s="18">
        <f>IF([1]Period_2!T12="", NA(), [1]Period_2!T12)</f>
        <v>53</v>
      </c>
      <c r="O14" s="35">
        <f>IF([1]Period_2!V12="", NA(), [1]Period_2!V12)</f>
        <v>1773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19702</v>
      </c>
      <c r="E15" s="32">
        <f t="shared" ref="E15:H15" si="2">MAX(L5:L35)</f>
        <v>5679.5384000000004</v>
      </c>
      <c r="F15" s="32">
        <f t="shared" si="2"/>
        <v>10410</v>
      </c>
      <c r="G15" s="32">
        <f t="shared" si="2"/>
        <v>564</v>
      </c>
      <c r="H15" s="33">
        <f t="shared" si="2"/>
        <v>8538</v>
      </c>
      <c r="I15" s="1">
        <v>11</v>
      </c>
      <c r="J15" s="43">
        <v>1</v>
      </c>
      <c r="K15" s="34">
        <f>IF([1]Period_2!Q13="", NA(), [1]Period_2!Q13)</f>
        <v>1185</v>
      </c>
      <c r="L15" s="18">
        <f>IF([1]Period_2!R13="", NA(), [1]Period_2!R13)</f>
        <v>-592.07227999999998</v>
      </c>
      <c r="M15" s="18">
        <f>IF([1]Period_2!S13="", NA(), [1]Period_2!S13)</f>
        <v>723</v>
      </c>
      <c r="N15" s="18">
        <f>IF([1]Period_2!T13="", NA(), [1]Period_2!T13)</f>
        <v>50</v>
      </c>
      <c r="O15" s="35">
        <f>IF([1]Period_2!V13="", NA(), [1]Period_2!V13)</f>
        <v>1612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11277.5</v>
      </c>
      <c r="E16" s="18">
        <f t="shared" ref="E16:H16" si="3">PERCENTILE(L5:L35, 0.95)</f>
        <v>4361.7606649999998</v>
      </c>
      <c r="F16" s="18">
        <f t="shared" si="3"/>
        <v>5214.5</v>
      </c>
      <c r="G16" s="18">
        <f t="shared" si="3"/>
        <v>117</v>
      </c>
      <c r="H16" s="35">
        <f t="shared" si="3"/>
        <v>4171.5</v>
      </c>
      <c r="I16" s="1">
        <v>12</v>
      </c>
      <c r="J16" s="43">
        <v>1</v>
      </c>
      <c r="K16" s="34">
        <f>IF([1]Period_2!Q14="", NA(), [1]Period_2!Q14)</f>
        <v>801</v>
      </c>
      <c r="L16" s="18">
        <f>IF([1]Period_2!R14="", NA(), [1]Period_2!R14)</f>
        <v>-702.99513000000002</v>
      </c>
      <c r="M16" s="18">
        <f>IF([1]Period_2!S14="", NA(), [1]Period_2!S14)</f>
        <v>603</v>
      </c>
      <c r="N16" s="18">
        <f>IF([1]Period_2!T14="", NA(), [1]Period_2!T14)</f>
        <v>46</v>
      </c>
      <c r="O16" s="35">
        <f>IF([1]Period_2!V14="", NA(), [1]Period_2!V14)</f>
        <v>1348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4549</v>
      </c>
      <c r="E17" s="18">
        <f t="shared" ref="E17:H17" si="4">PERCENTILE(L5:L35, 0.75)</f>
        <v>-167.33286000000001</v>
      </c>
      <c r="F17" s="18">
        <f t="shared" si="4"/>
        <v>1630</v>
      </c>
      <c r="G17" s="18">
        <f t="shared" si="4"/>
        <v>62.5</v>
      </c>
      <c r="H17" s="35">
        <f t="shared" si="4"/>
        <v>1967</v>
      </c>
      <c r="I17" s="1">
        <v>13</v>
      </c>
      <c r="J17" s="43">
        <v>1</v>
      </c>
      <c r="K17" s="34">
        <f>IF([1]Period_2!Q15="", NA(), [1]Period_2!Q15)</f>
        <v>-492</v>
      </c>
      <c r="L17" s="18">
        <f>IF([1]Period_2!R15="", NA(), [1]Period_2!R15)</f>
        <v>-788.71780999999999</v>
      </c>
      <c r="M17" s="18">
        <f>IF([1]Period_2!S15="", NA(), [1]Period_2!S15)</f>
        <v>386</v>
      </c>
      <c r="N17" s="18">
        <f>IF([1]Period_2!T15="", NA(), [1]Period_2!T15)</f>
        <v>40</v>
      </c>
      <c r="O17" s="35">
        <f>IF([1]Period_2!V15="", NA(), [1]Period_2!V15)</f>
        <v>1218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-2236</v>
      </c>
      <c r="E18" s="18">
        <f t="shared" ref="E18:H18" si="5">PERCENTILE(L5:L35, 0.5)</f>
        <v>-1083.625</v>
      </c>
      <c r="F18" s="18">
        <f t="shared" si="5"/>
        <v>-327</v>
      </c>
      <c r="G18" s="18">
        <f t="shared" si="5"/>
        <v>20</v>
      </c>
      <c r="H18" s="35">
        <f t="shared" si="5"/>
        <v>625</v>
      </c>
      <c r="I18" s="1">
        <v>14</v>
      </c>
      <c r="J18" s="43">
        <v>1</v>
      </c>
      <c r="K18" s="34">
        <f>IF([1]Period_2!Q16="", NA(), [1]Period_2!Q16)</f>
        <v>-1142</v>
      </c>
      <c r="L18" s="18">
        <f>IF([1]Period_2!R16="", NA(), [1]Period_2!R16)</f>
        <v>-884.35305000000005</v>
      </c>
      <c r="M18" s="18">
        <f>IF([1]Period_2!S16="", NA(), [1]Period_2!S16)</f>
        <v>70</v>
      </c>
      <c r="N18" s="18">
        <f>IF([1]Period_2!T16="", NA(), [1]Period_2!T16)</f>
        <v>33</v>
      </c>
      <c r="O18" s="35">
        <f>IF([1]Period_2!V16="", NA(), [1]Period_2!V16)</f>
        <v>1051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-7167</v>
      </c>
      <c r="E19" s="18">
        <f t="shared" ref="E19:H19" si="6">PERCENTILE(L5:L35, 0.25)</f>
        <v>-1746.5890899999999</v>
      </c>
      <c r="F19" s="18">
        <f t="shared" si="6"/>
        <v>-2239</v>
      </c>
      <c r="G19" s="18">
        <f t="shared" si="6"/>
        <v>-155</v>
      </c>
      <c r="H19" s="35">
        <f t="shared" si="6"/>
        <v>-1024</v>
      </c>
      <c r="I19" s="1">
        <v>15</v>
      </c>
      <c r="J19" s="43">
        <v>1</v>
      </c>
      <c r="K19" s="34">
        <f>IF([1]Period_2!Q17="", NA(), [1]Period_2!Q17)</f>
        <v>-1538</v>
      </c>
      <c r="L19" s="18">
        <f>IF([1]Period_2!R17="", NA(), [1]Period_2!R17)</f>
        <v>-925.87305000000003</v>
      </c>
      <c r="M19" s="18">
        <f>IF([1]Period_2!S17="", NA(), [1]Period_2!S17)</f>
        <v>-133</v>
      </c>
      <c r="N19" s="18">
        <f>IF([1]Period_2!T17="", NA(), [1]Period_2!T17)</f>
        <v>21</v>
      </c>
      <c r="O19" s="35">
        <f>IF([1]Period_2!V17="", NA(), [1]Period_2!V17)</f>
        <v>826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-14709.5</v>
      </c>
      <c r="E20" s="18">
        <f t="shared" ref="E20:H20" si="7">PERCENTILE(L5:L35, 0.05)</f>
        <v>-3330.3054299999999</v>
      </c>
      <c r="F20" s="18">
        <f t="shared" si="7"/>
        <v>-4847</v>
      </c>
      <c r="G20" s="18">
        <f t="shared" si="7"/>
        <v>-6410.5</v>
      </c>
      <c r="H20" s="35">
        <f t="shared" si="7"/>
        <v>-3563.5</v>
      </c>
      <c r="I20" s="1">
        <v>16</v>
      </c>
      <c r="J20" s="43">
        <v>1</v>
      </c>
      <c r="K20" s="34">
        <f>IF([1]Period_2!Q18="", NA(), [1]Period_2!Q18)</f>
        <v>-2236</v>
      </c>
      <c r="L20" s="18">
        <f>IF([1]Period_2!R18="", NA(), [1]Period_2!R18)</f>
        <v>-1083.625</v>
      </c>
      <c r="M20" s="18">
        <f>IF([1]Period_2!S18="", NA(), [1]Period_2!S18)</f>
        <v>-327</v>
      </c>
      <c r="N20" s="18">
        <f>IF([1]Period_2!T18="", NA(), [1]Period_2!T18)</f>
        <v>20</v>
      </c>
      <c r="O20" s="35">
        <f>IF([1]Period_2!V18="", NA(), [1]Period_2!V18)</f>
        <v>625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-27473</v>
      </c>
      <c r="E21" s="23">
        <f t="shared" ref="E21:H21" si="8">MIN(L5:L35)</f>
        <v>-10262.878919999999</v>
      </c>
      <c r="F21" s="23">
        <f t="shared" si="8"/>
        <v>-9182</v>
      </c>
      <c r="G21" s="23">
        <f t="shared" si="8"/>
        <v>-17065</v>
      </c>
      <c r="H21" s="37">
        <f t="shared" si="8"/>
        <v>-14142</v>
      </c>
      <c r="I21" s="1">
        <v>17</v>
      </c>
      <c r="J21" s="43">
        <v>1</v>
      </c>
      <c r="K21" s="34">
        <f>IF([1]Period_2!Q19="", NA(), [1]Period_2!Q19)</f>
        <v>-2798</v>
      </c>
      <c r="L21" s="18">
        <f>IF([1]Period_2!R19="", NA(), [1]Period_2!R19)</f>
        <v>-1176.2982199999999</v>
      </c>
      <c r="M21" s="18">
        <f>IF([1]Period_2!S19="", NA(), [1]Period_2!S19)</f>
        <v>-534</v>
      </c>
      <c r="N21" s="18">
        <f>IF([1]Period_2!T19="", NA(), [1]Period_2!T19)</f>
        <v>16</v>
      </c>
      <c r="O21" s="35">
        <f>IF([1]Period_2!V19="", NA(), [1]Period_2!V19)</f>
        <v>429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-1966.5806451612902</v>
      </c>
      <c r="E22" s="32">
        <f>AVERAGE(L5:L35)</f>
        <v>-767.79192</v>
      </c>
      <c r="F22" s="32">
        <f>AVERAGE(M5:M35)</f>
        <v>-229.90322580645162</v>
      </c>
      <c r="G22" s="32">
        <f>AVERAGE(N5:N35)</f>
        <v>-1192.3548387096773</v>
      </c>
      <c r="H22" s="33">
        <f>AVERAGE(O5:O35)</f>
        <v>220.06451612903226</v>
      </c>
      <c r="I22" s="1">
        <v>18</v>
      </c>
      <c r="J22" s="43">
        <v>1</v>
      </c>
      <c r="K22" s="34">
        <f>IF([1]Period_2!Q20="", NA(), [1]Period_2!Q20)</f>
        <v>-3308</v>
      </c>
      <c r="L22" s="18">
        <f>IF([1]Period_2!R20="", NA(), [1]Period_2!R20)</f>
        <v>-1290.8618200000001</v>
      </c>
      <c r="M22" s="18">
        <f>IF([1]Period_2!S20="", NA(), [1]Period_2!S20)</f>
        <v>-943</v>
      </c>
      <c r="N22" s="18">
        <f>IF([1]Period_2!T20="", NA(), [1]Period_2!T20)</f>
        <v>10</v>
      </c>
      <c r="O22" s="35">
        <f>IF([1]Period_2!V20="", NA(), [1]Period_2!V20)</f>
        <v>140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9372.5369129679202</v>
      </c>
      <c r="E23" s="18">
        <f>STDEV(L5:L35)</f>
        <v>2827.0406653300583</v>
      </c>
      <c r="F23" s="18">
        <f>STDEV(M5:M35)</f>
        <v>3684.0961836415972</v>
      </c>
      <c r="G23" s="18">
        <f>STDEV(N5:N35)</f>
        <v>3427.4404400211647</v>
      </c>
      <c r="H23" s="35">
        <f>STDEV(O5:O35)</f>
        <v>3650.9125976526643</v>
      </c>
      <c r="I23" s="1">
        <v>19</v>
      </c>
      <c r="J23" s="43">
        <v>1</v>
      </c>
      <c r="K23" s="34">
        <f>IF([1]Period_2!Q21="", NA(), [1]Period_2!Q21)</f>
        <v>-3765</v>
      </c>
      <c r="L23" s="18">
        <f>IF([1]Period_2!R21="", NA(), [1]Period_2!R21)</f>
        <v>-1359.9657999999999</v>
      </c>
      <c r="M23" s="18">
        <f>IF([1]Period_2!S21="", NA(), [1]Period_2!S21)</f>
        <v>-1259</v>
      </c>
      <c r="N23" s="18">
        <f>IF([1]Period_2!T21="", NA(), [1]Period_2!T21)</f>
        <v>7</v>
      </c>
      <c r="O23" s="35">
        <f>IF([1]Period_2!V21="", NA(), [1]Period_2!V21)</f>
        <v>-111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0.38709677419354838</v>
      </c>
      <c r="E24" s="46">
        <f>COUNTIF(L$5:L$35,"&gt;=0")/COUNTA(L$5:L$35)</f>
        <v>0.22580645161290322</v>
      </c>
      <c r="F24" s="46">
        <f t="shared" ref="F24:H24" si="9">COUNTIF(M$5:M$35,"&gt;=0")/COUNTA(M$5:M$35)</f>
        <v>0.45161290322580644</v>
      </c>
      <c r="G24" s="46">
        <f t="shared" si="9"/>
        <v>0.64516129032258063</v>
      </c>
      <c r="H24" s="47">
        <f t="shared" si="9"/>
        <v>0.58064516129032262</v>
      </c>
      <c r="I24" s="1">
        <v>20</v>
      </c>
      <c r="J24" s="43">
        <v>1</v>
      </c>
      <c r="K24" s="34">
        <f>IF([1]Period_2!Q22="", NA(), [1]Period_2!Q22)</f>
        <v>-4482</v>
      </c>
      <c r="L24" s="18">
        <f>IF([1]Period_2!R22="", NA(), [1]Period_2!R22)</f>
        <v>-1422.3164200000001</v>
      </c>
      <c r="M24" s="18">
        <f>IF([1]Period_2!S22="", NA(), [1]Period_2!S22)</f>
        <v>-1371</v>
      </c>
      <c r="N24" s="18">
        <f>IF([1]Period_2!T22="", NA(), [1]Period_2!T22)</f>
        <v>1</v>
      </c>
      <c r="O24" s="35">
        <f>IF([1]Period_2!V22="", NA(), [1]Period_2!V22)</f>
        <v>-415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0.61290322580645162</v>
      </c>
      <c r="E25" s="48">
        <f>1-E24</f>
        <v>0.77419354838709675</v>
      </c>
      <c r="F25" s="48">
        <f>1-F24</f>
        <v>0.54838709677419351</v>
      </c>
      <c r="G25" s="48">
        <f>1-G24</f>
        <v>0.35483870967741937</v>
      </c>
      <c r="H25" s="49">
        <f>1-H24</f>
        <v>0.41935483870967738</v>
      </c>
      <c r="I25" s="1">
        <v>21</v>
      </c>
      <c r="J25" s="43">
        <v>1</v>
      </c>
      <c r="K25" s="34">
        <f>IF([1]Period_2!Q23="", NA(), [1]Period_2!Q23)</f>
        <v>-5551</v>
      </c>
      <c r="L25" s="18">
        <f>IF([1]Period_2!R23="", NA(), [1]Period_2!R23)</f>
        <v>-1518.99929</v>
      </c>
      <c r="M25" s="18">
        <f>IF([1]Period_2!S23="", NA(), [1]Period_2!S23)</f>
        <v>-1610</v>
      </c>
      <c r="N25" s="18">
        <f>IF([1]Period_2!T23="", NA(), [1]Period_2!T23)</f>
        <v>-6</v>
      </c>
      <c r="O25" s="35">
        <f>IF([1]Period_2!V23="", NA(), [1]Period_2!V23)</f>
        <v>-609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-2236</v>
      </c>
      <c r="E26" s="56">
        <f>MEDIAN(L5:L35)</f>
        <v>-1083.625</v>
      </c>
      <c r="F26" s="56">
        <f>MEDIAN(M5:M35)</f>
        <v>-327</v>
      </c>
      <c r="G26" s="56">
        <f>MEDIAN(N5:N35)</f>
        <v>20</v>
      </c>
      <c r="H26" s="56">
        <f>MEDIAN(O5:O35)</f>
        <v>625</v>
      </c>
      <c r="I26" s="1">
        <v>22</v>
      </c>
      <c r="J26" s="43">
        <v>1</v>
      </c>
      <c r="K26" s="34">
        <f>IF([1]Period_2!Q24="", NA(), [1]Period_2!Q24)</f>
        <v>-6350</v>
      </c>
      <c r="L26" s="18">
        <f>IF([1]Period_2!R24="", NA(), [1]Period_2!R24)</f>
        <v>-1610.00982</v>
      </c>
      <c r="M26" s="18">
        <f>IF([1]Period_2!S24="", NA(), [1]Period_2!S24)</f>
        <v>-1820</v>
      </c>
      <c r="N26" s="18">
        <f>IF([1]Period_2!T24="", NA(), [1]Period_2!T24)</f>
        <v>-51</v>
      </c>
      <c r="O26" s="35">
        <f>IF([1]Period_2!V24="", NA(), [1]Period_2!V24)</f>
        <v>-748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-6864</v>
      </c>
      <c r="L27" s="18">
        <f>IF([1]Period_2!R25="", NA(), [1]Period_2!R25)</f>
        <v>-1711.75434</v>
      </c>
      <c r="M27" s="18">
        <f>IF([1]Period_2!S25="", NA(), [1]Period_2!S25)</f>
        <v>-2059</v>
      </c>
      <c r="N27" s="18">
        <f>IF([1]Period_2!T25="", NA(), [1]Period_2!T25)</f>
        <v>-132</v>
      </c>
      <c r="O27" s="35">
        <f>IF([1]Period_2!V25="", NA(), [1]Period_2!V25)</f>
        <v>-919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-7470</v>
      </c>
      <c r="L28" s="18">
        <f>IF([1]Period_2!R26="", NA(), [1]Period_2!R26)</f>
        <v>-1781.4238399999999</v>
      </c>
      <c r="M28" s="18">
        <f>IF([1]Period_2!S26="", NA(), [1]Period_2!S26)</f>
        <v>-2419</v>
      </c>
      <c r="N28" s="18">
        <f>IF([1]Period_2!T26="", NA(), [1]Period_2!T26)</f>
        <v>-178</v>
      </c>
      <c r="O28" s="35">
        <f>IF([1]Period_2!V26="", NA(), [1]Period_2!V26)</f>
        <v>-1129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-8989</v>
      </c>
      <c r="L29" s="18">
        <f>IF([1]Period_2!R27="", NA(), [1]Period_2!R27)</f>
        <v>-1940.7578100000001</v>
      </c>
      <c r="M29" s="18">
        <f>IF([1]Period_2!S27="", NA(), [1]Period_2!S27)</f>
        <v>-2773</v>
      </c>
      <c r="N29" s="18">
        <f>IF([1]Period_2!T27="", NA(), [1]Period_2!T27)</f>
        <v>-935</v>
      </c>
      <c r="O29" s="35">
        <f>IF([1]Period_2!V27="", NA(), [1]Period_2!V27)</f>
        <v>-1559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-9326</v>
      </c>
      <c r="L30" s="18">
        <f>IF([1]Period_2!R28="", NA(), [1]Period_2!R28)</f>
        <v>-2232.68219</v>
      </c>
      <c r="M30" s="18">
        <f>IF([1]Period_2!S28="", NA(), [1]Period_2!S28)</f>
        <v>-3240</v>
      </c>
      <c r="N30" s="18">
        <f>IF([1]Period_2!T28="", NA(), [1]Period_2!T28)</f>
        <v>-1571</v>
      </c>
      <c r="O30" s="35">
        <f>IF([1]Period_2!V28="", NA(), [1]Period_2!V28)</f>
        <v>-1813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-10585</v>
      </c>
      <c r="L31" s="18">
        <f>IF([1]Period_2!R29="", NA(), [1]Period_2!R29)</f>
        <v>-2487.2885299999998</v>
      </c>
      <c r="M31" s="18">
        <f>IF([1]Period_2!S29="", NA(), [1]Period_2!S29)</f>
        <v>-3793</v>
      </c>
      <c r="N31" s="18">
        <f>IF([1]Period_2!T29="", NA(), [1]Period_2!T29)</f>
        <v>-2428</v>
      </c>
      <c r="O31" s="35">
        <f>IF([1]Period_2!V29="", NA(), [1]Period_2!V29)</f>
        <v>-2244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-12492</v>
      </c>
      <c r="L32" s="18">
        <f>IF([1]Period_2!R30="", NA(), [1]Period_2!R30)</f>
        <v>-2847.91545</v>
      </c>
      <c r="M32" s="18">
        <f>IF([1]Period_2!S30="", NA(), [1]Period_2!S30)</f>
        <v>-4359</v>
      </c>
      <c r="N32" s="18">
        <f>IF([1]Period_2!T30="", NA(), [1]Period_2!T30)</f>
        <v>-3301</v>
      </c>
      <c r="O32" s="35">
        <f>IF([1]Period_2!V30="", NA(), [1]Period_2!V30)</f>
        <v>-2569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-13416</v>
      </c>
      <c r="L33" s="18">
        <f>IF([1]Period_2!R31="", NA(), [1]Period_2!R31)</f>
        <v>-3266.2241399999998</v>
      </c>
      <c r="M33" s="18">
        <f>IF([1]Period_2!S31="", NA(), [1]Period_2!S31)</f>
        <v>-4634</v>
      </c>
      <c r="N33" s="18">
        <f>IF([1]Period_2!T31="", NA(), [1]Period_2!T31)</f>
        <v>-5289</v>
      </c>
      <c r="O33" s="35">
        <f>IF([1]Period_2!V31="", NA(), [1]Period_2!V31)</f>
        <v>-3247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-16003</v>
      </c>
      <c r="L34" s="18">
        <f>IF([1]Period_2!R32="", NA(), [1]Period_2!R32)</f>
        <v>-3394.38672</v>
      </c>
      <c r="M34" s="18">
        <f>IF([1]Period_2!S32="", NA(), [1]Period_2!S32)</f>
        <v>-5060</v>
      </c>
      <c r="N34" s="18">
        <f>IF([1]Period_2!T32="", NA(), [1]Period_2!T32)</f>
        <v>-7532</v>
      </c>
      <c r="O34" s="35">
        <f>IF([1]Period_2!V32="", NA(), [1]Period_2!V32)</f>
        <v>-3880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IF([1]Period_2!Q33="", NA(), [1]Period_2!Q33)</f>
        <v>-27473</v>
      </c>
      <c r="L35" s="23">
        <f>IF([1]Period_2!R33="", NA(), [1]Period_2!R33)</f>
        <v>-10262.878919999999</v>
      </c>
      <c r="M35" s="23">
        <f>IF([1]Period_2!S33="", NA(), [1]Period_2!S33)</f>
        <v>-9182</v>
      </c>
      <c r="N35" s="23">
        <f>IF([1]Period_2!T33="", NA(), [1]Period_2!T33)</f>
        <v>-17065</v>
      </c>
      <c r="O35" s="37">
        <f>IF([1]Period_2!V33="", NA(), [1]Period_2!V33)</f>
        <v>-14142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D25" sqref="D25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18367</v>
      </c>
      <c r="E5" s="39">
        <f t="shared" ref="E5:H5" si="0">MAX(L5:L35)</f>
        <v>4572.9998599999999</v>
      </c>
      <c r="F5" s="39">
        <f t="shared" si="0"/>
        <v>21336</v>
      </c>
      <c r="G5" s="39">
        <f t="shared" si="0"/>
        <v>584</v>
      </c>
      <c r="H5" s="39">
        <f t="shared" si="0"/>
        <v>13575</v>
      </c>
      <c r="I5" s="1">
        <v>1</v>
      </c>
      <c r="J5" s="42">
        <v>1</v>
      </c>
      <c r="K5" s="31">
        <v>18367</v>
      </c>
      <c r="L5" s="32">
        <v>4572.9998599999999</v>
      </c>
      <c r="M5" s="32">
        <v>21336</v>
      </c>
      <c r="N5" s="32">
        <v>584</v>
      </c>
      <c r="O5" s="33">
        <v>13575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35148</v>
      </c>
      <c r="E6" s="39">
        <f t="shared" ref="E6:H6" si="1">-MIN(L5:L35)</f>
        <v>9823.4071899999999</v>
      </c>
      <c r="F6" s="39">
        <f t="shared" si="1"/>
        <v>5440</v>
      </c>
      <c r="G6" s="39">
        <f t="shared" si="1"/>
        <v>22311</v>
      </c>
      <c r="H6" s="39">
        <f t="shared" si="1"/>
        <v>5206</v>
      </c>
      <c r="I6" s="1">
        <v>2</v>
      </c>
      <c r="J6" s="43">
        <v>1</v>
      </c>
      <c r="K6" s="34">
        <v>12206</v>
      </c>
      <c r="L6" s="18">
        <v>3256.8594600000001</v>
      </c>
      <c r="M6" s="18">
        <v>9585</v>
      </c>
      <c r="N6" s="18">
        <v>169</v>
      </c>
      <c r="O6" s="35">
        <v>5851</v>
      </c>
      <c r="AC6"/>
      <c r="AD6" s="2"/>
    </row>
    <row r="7" spans="2:31" ht="12.75" x14ac:dyDescent="0.2">
      <c r="I7" s="1">
        <v>3</v>
      </c>
      <c r="J7" s="43">
        <v>1</v>
      </c>
      <c r="K7" s="34">
        <v>10250</v>
      </c>
      <c r="L7" s="18">
        <v>2427.9999699999998</v>
      </c>
      <c r="M7" s="18">
        <v>7287</v>
      </c>
      <c r="N7" s="18">
        <v>101</v>
      </c>
      <c r="O7" s="35">
        <v>4893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8643</v>
      </c>
      <c r="L8" s="18">
        <v>1271.4550899999999</v>
      </c>
      <c r="M8" s="18">
        <v>3843</v>
      </c>
      <c r="N8" s="18">
        <v>93</v>
      </c>
      <c r="O8" s="35">
        <v>3847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7729</v>
      </c>
      <c r="L9" s="18">
        <v>798.55890999999997</v>
      </c>
      <c r="M9" s="18">
        <v>3294</v>
      </c>
      <c r="N9" s="18">
        <v>80</v>
      </c>
      <c r="O9" s="35">
        <v>3515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6821</v>
      </c>
      <c r="L10" s="18">
        <v>558.70168000000001</v>
      </c>
      <c r="M10" s="18">
        <v>3104</v>
      </c>
      <c r="N10" s="18">
        <v>76</v>
      </c>
      <c r="O10" s="35">
        <v>3132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5441</v>
      </c>
      <c r="L11" s="18">
        <v>416.11131999999998</v>
      </c>
      <c r="M11" s="18">
        <v>2459</v>
      </c>
      <c r="N11" s="18">
        <v>70</v>
      </c>
      <c r="O11" s="35">
        <v>3026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4725</v>
      </c>
      <c r="L12" s="18">
        <v>170.68781000000001</v>
      </c>
      <c r="M12" s="18">
        <v>2136</v>
      </c>
      <c r="N12" s="18">
        <v>64</v>
      </c>
      <c r="O12" s="35">
        <v>2625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4196</v>
      </c>
      <c r="L13" s="18">
        <v>75.728009999999998</v>
      </c>
      <c r="M13" s="18">
        <v>1984</v>
      </c>
      <c r="N13" s="18">
        <v>62</v>
      </c>
      <c r="O13" s="35">
        <v>2435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3063</v>
      </c>
      <c r="L14" s="18">
        <v>-63.332039999999999</v>
      </c>
      <c r="M14" s="18">
        <v>1908</v>
      </c>
      <c r="N14" s="18">
        <v>56</v>
      </c>
      <c r="O14" s="35">
        <v>2231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18367</v>
      </c>
      <c r="E15" s="32">
        <f t="shared" ref="E15:H15" si="2">MAX(L5:L35)</f>
        <v>4572.9998599999999</v>
      </c>
      <c r="F15" s="32">
        <f t="shared" si="2"/>
        <v>21336</v>
      </c>
      <c r="G15" s="32">
        <f t="shared" si="2"/>
        <v>584</v>
      </c>
      <c r="H15" s="33">
        <f t="shared" si="2"/>
        <v>13575</v>
      </c>
      <c r="I15" s="1">
        <v>11</v>
      </c>
      <c r="J15" s="43">
        <v>1</v>
      </c>
      <c r="K15" s="34">
        <v>2739</v>
      </c>
      <c r="L15" s="18">
        <v>-458.46161999999998</v>
      </c>
      <c r="M15" s="18">
        <v>1692</v>
      </c>
      <c r="N15" s="18">
        <v>52</v>
      </c>
      <c r="O15" s="35">
        <v>1940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11325.799999999994</v>
      </c>
      <c r="E16" s="18">
        <f t="shared" ref="E16:H16" si="3">PERCENTILE(L5:L35, 0.95)</f>
        <v>2883.8726894999977</v>
      </c>
      <c r="F16" s="18">
        <f t="shared" si="3"/>
        <v>8550.8999999999942</v>
      </c>
      <c r="G16" s="18">
        <f t="shared" si="3"/>
        <v>138.39999999999981</v>
      </c>
      <c r="H16" s="35">
        <f t="shared" si="3"/>
        <v>5419.8999999999969</v>
      </c>
      <c r="I16" s="1">
        <v>12</v>
      </c>
      <c r="J16" s="43">
        <v>1</v>
      </c>
      <c r="K16" s="34">
        <v>2372</v>
      </c>
      <c r="L16" s="18">
        <v>-606.26315</v>
      </c>
      <c r="M16" s="18">
        <v>1416</v>
      </c>
      <c r="N16" s="18">
        <v>46</v>
      </c>
      <c r="O16" s="35">
        <v>1679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4592.75</v>
      </c>
      <c r="E17" s="18">
        <f t="shared" ref="E17:H17" si="4">PERCENTILE(L5:L35, 0.75)</f>
        <v>146.94785999999999</v>
      </c>
      <c r="F17" s="18">
        <f t="shared" si="4"/>
        <v>2098</v>
      </c>
      <c r="G17" s="18">
        <f t="shared" si="4"/>
        <v>63.5</v>
      </c>
      <c r="H17" s="35">
        <f t="shared" si="4"/>
        <v>2577.5</v>
      </c>
      <c r="I17" s="1">
        <v>13</v>
      </c>
      <c r="J17" s="43">
        <v>1</v>
      </c>
      <c r="K17" s="34">
        <v>1717</v>
      </c>
      <c r="L17" s="18">
        <v>-680.50094000000001</v>
      </c>
      <c r="M17" s="18">
        <v>1113</v>
      </c>
      <c r="N17" s="18">
        <v>41</v>
      </c>
      <c r="O17" s="35">
        <v>1438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390.5</v>
      </c>
      <c r="E18" s="18">
        <f t="shared" ref="E18:H18" si="5">PERCENTILE(L5:L35, 0.5)</f>
        <v>-982.50422000000003</v>
      </c>
      <c r="F18" s="18">
        <f t="shared" si="5"/>
        <v>503.5</v>
      </c>
      <c r="G18" s="18">
        <f t="shared" si="5"/>
        <v>25</v>
      </c>
      <c r="H18" s="35">
        <f t="shared" si="5"/>
        <v>754</v>
      </c>
      <c r="I18" s="1">
        <v>14</v>
      </c>
      <c r="J18" s="43">
        <v>1</v>
      </c>
      <c r="K18" s="34">
        <v>1012</v>
      </c>
      <c r="L18" s="18">
        <v>-771.63842999999997</v>
      </c>
      <c r="M18" s="18">
        <v>856</v>
      </c>
      <c r="N18" s="18">
        <v>38</v>
      </c>
      <c r="O18" s="35">
        <v>1152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-4846</v>
      </c>
      <c r="E19" s="18">
        <f t="shared" ref="E19:H19" si="6">PERCENTILE(L5:L35, 0.25)</f>
        <v>-1781.8775800000001</v>
      </c>
      <c r="F19" s="18">
        <f t="shared" si="6"/>
        <v>-996.5</v>
      </c>
      <c r="G19" s="18">
        <f t="shared" si="6"/>
        <v>-613.75</v>
      </c>
      <c r="H19" s="35">
        <f t="shared" si="6"/>
        <v>-859.5</v>
      </c>
      <c r="I19" s="1">
        <v>15</v>
      </c>
      <c r="J19" s="43">
        <v>1</v>
      </c>
      <c r="K19" s="34">
        <v>652</v>
      </c>
      <c r="L19" s="18">
        <v>-920.84852999999998</v>
      </c>
      <c r="M19" s="18">
        <v>584</v>
      </c>
      <c r="N19" s="18">
        <v>31</v>
      </c>
      <c r="O19" s="35">
        <v>864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-14351.1</v>
      </c>
      <c r="E20" s="18">
        <f t="shared" ref="E20:H20" si="7">PERCENTILE(L5:L35, 0.05)</f>
        <v>-3005.0247825000001</v>
      </c>
      <c r="F20" s="18">
        <f t="shared" si="7"/>
        <v>-2800.2999999999997</v>
      </c>
      <c r="G20" s="18">
        <f t="shared" si="7"/>
        <v>-6679.7999999999993</v>
      </c>
      <c r="H20" s="35">
        <f t="shared" si="7"/>
        <v>-3007.95</v>
      </c>
      <c r="I20" s="1">
        <v>16</v>
      </c>
      <c r="J20" s="43">
        <v>1</v>
      </c>
      <c r="K20" s="34">
        <v>129</v>
      </c>
      <c r="L20" s="18">
        <v>-1044.1599100000001</v>
      </c>
      <c r="M20" s="18">
        <v>423</v>
      </c>
      <c r="N20" s="18">
        <v>19</v>
      </c>
      <c r="O20" s="35">
        <v>644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-35148</v>
      </c>
      <c r="E21" s="18">
        <f t="shared" ref="E21:H21" si="8">MIN(L5:L35)</f>
        <v>-9823.4071899999999</v>
      </c>
      <c r="F21" s="18">
        <f t="shared" si="8"/>
        <v>-5440</v>
      </c>
      <c r="G21" s="18">
        <f t="shared" si="8"/>
        <v>-22311</v>
      </c>
      <c r="H21" s="35">
        <f t="shared" si="8"/>
        <v>-5206</v>
      </c>
      <c r="I21" s="1">
        <v>17</v>
      </c>
      <c r="J21" s="43">
        <v>1</v>
      </c>
      <c r="K21" s="34">
        <v>-144</v>
      </c>
      <c r="L21" s="18">
        <v>-1117.38867</v>
      </c>
      <c r="M21" s="18">
        <v>303</v>
      </c>
      <c r="N21" s="18">
        <v>10</v>
      </c>
      <c r="O21" s="35">
        <v>545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-845.4</v>
      </c>
      <c r="E22" s="32">
        <f>AVERAGE(L5:L35)</f>
        <v>-867.24290233333329</v>
      </c>
      <c r="F22" s="32">
        <f>AVERAGE(M5:M35)</f>
        <v>1431.7666666666667</v>
      </c>
      <c r="G22" s="32">
        <f>AVERAGE(N5:N35)</f>
        <v>-1521.2</v>
      </c>
      <c r="H22" s="33">
        <f>AVERAGE(O5:O35)</f>
        <v>1105.4000000000001</v>
      </c>
      <c r="I22" s="1">
        <v>18</v>
      </c>
      <c r="J22" s="43">
        <v>1</v>
      </c>
      <c r="K22" s="34">
        <v>-860</v>
      </c>
      <c r="L22" s="18">
        <v>-1296.54836</v>
      </c>
      <c r="M22" s="18">
        <v>125</v>
      </c>
      <c r="N22" s="18">
        <v>4</v>
      </c>
      <c r="O22" s="35">
        <v>359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9915.3113697261506</v>
      </c>
      <c r="E23" s="18">
        <f>STDEV(L5:L35)</f>
        <v>2429.009460223755</v>
      </c>
      <c r="F23" s="18">
        <f>STDEV(M5:M35)</f>
        <v>4764.5010932747291</v>
      </c>
      <c r="G23" s="18">
        <f>STDEV(N5:N35)</f>
        <v>4350.8385668147648</v>
      </c>
      <c r="H23" s="35">
        <f>STDEV(O5:O35)</f>
        <v>3432.9687825654582</v>
      </c>
      <c r="I23" s="1">
        <v>19</v>
      </c>
      <c r="J23" s="43">
        <v>1</v>
      </c>
      <c r="K23" s="34">
        <v>-1858</v>
      </c>
      <c r="L23" s="18">
        <v>-1390.5610200000001</v>
      </c>
      <c r="M23" s="18">
        <v>-11</v>
      </c>
      <c r="N23" s="18">
        <v>-4</v>
      </c>
      <c r="O23" s="35">
        <v>-29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0.53333333333333333</v>
      </c>
      <c r="E24" s="46">
        <f t="shared" ref="E24:H24" si="9">COUNTIF(L$5:L$35,"&gt;=0")/COUNTA(L$5:L$35)</f>
        <v>0.3</v>
      </c>
      <c r="F24" s="46">
        <f t="shared" si="9"/>
        <v>0.6</v>
      </c>
      <c r="G24" s="46">
        <f t="shared" si="9"/>
        <v>0.6</v>
      </c>
      <c r="H24" s="47">
        <f t="shared" si="9"/>
        <v>0.6</v>
      </c>
      <c r="I24" s="1">
        <v>20</v>
      </c>
      <c r="J24" s="43">
        <v>1</v>
      </c>
      <c r="K24" s="34">
        <v>-2792</v>
      </c>
      <c r="L24" s="18">
        <v>-1522.98873</v>
      </c>
      <c r="M24" s="18">
        <v>-347</v>
      </c>
      <c r="N24" s="18">
        <v>-56</v>
      </c>
      <c r="O24" s="35">
        <v>-201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0.46666666666666667</v>
      </c>
      <c r="E25" s="48">
        <f>1-E24</f>
        <v>0.7</v>
      </c>
      <c r="F25" s="48">
        <f>1-F24</f>
        <v>0.4</v>
      </c>
      <c r="G25" s="48">
        <f>1-G24</f>
        <v>0.4</v>
      </c>
      <c r="H25" s="49">
        <f>1-H24</f>
        <v>0.4</v>
      </c>
      <c r="I25" s="1">
        <v>21</v>
      </c>
      <c r="J25" s="43">
        <v>1</v>
      </c>
      <c r="K25" s="34">
        <v>-3597</v>
      </c>
      <c r="L25" s="18">
        <v>-1563.2597800000001</v>
      </c>
      <c r="M25" s="18">
        <v>-676</v>
      </c>
      <c r="N25" s="18">
        <v>-177</v>
      </c>
      <c r="O25" s="35">
        <v>-390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390.5</v>
      </c>
      <c r="E26" s="56">
        <f>MEDIAN(L5:L35)</f>
        <v>-982.50422000000003</v>
      </c>
      <c r="F26" s="56">
        <f>MEDIAN(M5:M35)</f>
        <v>503.5</v>
      </c>
      <c r="G26" s="56">
        <f>MEDIAN(N5:N35)</f>
        <v>25</v>
      </c>
      <c r="H26" s="56">
        <f>MEDIAN(O5:O35)</f>
        <v>754</v>
      </c>
      <c r="I26" s="1">
        <v>22</v>
      </c>
      <c r="J26" s="43">
        <v>1</v>
      </c>
      <c r="K26" s="34">
        <v>-3868</v>
      </c>
      <c r="L26" s="18">
        <v>-1698.2617299999999</v>
      </c>
      <c r="M26" s="18">
        <v>-806</v>
      </c>
      <c r="N26" s="18">
        <v>-289</v>
      </c>
      <c r="O26" s="35">
        <v>-600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-5172</v>
      </c>
      <c r="L27" s="18">
        <v>-1809.74953</v>
      </c>
      <c r="M27" s="18">
        <v>-1060</v>
      </c>
      <c r="N27" s="18">
        <v>-722</v>
      </c>
      <c r="O27" s="35">
        <v>-946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-5886</v>
      </c>
      <c r="L28" s="18">
        <v>-1897.20027</v>
      </c>
      <c r="M28" s="18">
        <v>-1233</v>
      </c>
      <c r="N28" s="18">
        <v>-1547</v>
      </c>
      <c r="O28" s="35">
        <v>-1105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-7388</v>
      </c>
      <c r="L29" s="18">
        <v>-2034.8749</v>
      </c>
      <c r="M29" s="18">
        <v>-1586</v>
      </c>
      <c r="N29" s="18">
        <v>-2050</v>
      </c>
      <c r="O29" s="35">
        <v>-1708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-9644</v>
      </c>
      <c r="L30" s="18">
        <v>-2364.7846399999999</v>
      </c>
      <c r="M30" s="18">
        <v>-1715</v>
      </c>
      <c r="N30" s="18">
        <v>-2780</v>
      </c>
      <c r="O30" s="35">
        <v>-2083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34">
        <v>-10531</v>
      </c>
      <c r="L31" s="18">
        <v>-2519.1033699999998</v>
      </c>
      <c r="M31" s="18">
        <v>-2061</v>
      </c>
      <c r="N31" s="18">
        <v>-4100</v>
      </c>
      <c r="O31" s="35">
        <v>-2354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34">
        <v>-13437</v>
      </c>
      <c r="L32" s="18">
        <v>-2856.5622100000001</v>
      </c>
      <c r="M32" s="18">
        <v>-2577</v>
      </c>
      <c r="N32" s="18">
        <v>-5780</v>
      </c>
      <c r="O32" s="35">
        <v>-2739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34">
        <v>-15099</v>
      </c>
      <c r="L33" s="18">
        <v>-3126.4941600000002</v>
      </c>
      <c r="M33" s="18">
        <v>-2983</v>
      </c>
      <c r="N33" s="18">
        <v>-7416</v>
      </c>
      <c r="O33" s="35">
        <v>-3228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34">
        <v>-35148</v>
      </c>
      <c r="L34" s="18">
        <v>-9823.4071899999999</v>
      </c>
      <c r="M34" s="18">
        <v>-5440</v>
      </c>
      <c r="N34" s="18">
        <v>-22311</v>
      </c>
      <c r="O34" s="35">
        <v>-5206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PROJECT-21-29117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http://sharedocs/sites/so/gso/_layouts/15/DocIdRedir.aspx?ID=PROJECT-21-29117</Url>
      <Description>PROJECT-21-29117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3C14EAF-A694-45F4-918C-C95675FA3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460374B-0EC7-454F-A3EE-8E4ED2B8DFBB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14523ce-dede-483e-883a-2d83261080bd"/>
  </ds:schemaRefs>
</ds:datastoreItem>
</file>

<file path=customXml/itemProps6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 17 Published MOS estimates</vt:lpstr>
      <vt:lpstr>OCT 17 Published MOS estimates</vt:lpstr>
      <vt:lpstr>NOV 17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MOS_Estimates_Supporting_Data_Sep_2017-Nov_2017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2016-12-08T01:03:42Z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fc056cc5-5901-4f33-a98f-c910bef18998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