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docs\DavWWWRoot\sites\so\gso\STTM Operations\Market Operator Service (MOS)\MOS Estimates\2016\March 2016 - May 2016\"/>
    </mc:Choice>
  </mc:AlternateContent>
  <bookViews>
    <workbookView xWindow="0" yWindow="0" windowWidth="28800" windowHeight="12420"/>
  </bookViews>
  <sheets>
    <sheet name="MAR Published MOS Estimates" sheetId="1" r:id="rId1"/>
    <sheet name="APR Published MOS Estimates" sheetId="2" r:id="rId2"/>
    <sheet name="MAY Published MOS Estimates" sheetId="3" r:id="rId3"/>
  </sheets>
  <externalReferences>
    <externalReference r:id="rId4"/>
    <externalReference r:id="rId5"/>
    <externalReference r:id="rId6"/>
  </externalReferences>
  <definedNames>
    <definedName name="Month1">[1]Inputs!$M$5</definedName>
    <definedName name="Month2">[1]Inputs!$M$6</definedName>
    <definedName name="Month3">[1]Inputs!$M$7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3" l="1"/>
  <c r="N35" i="3"/>
  <c r="M35" i="3"/>
  <c r="L35" i="3"/>
  <c r="K35" i="3"/>
  <c r="I35" i="3"/>
  <c r="O34" i="3"/>
  <c r="N34" i="3"/>
  <c r="M34" i="3"/>
  <c r="L34" i="3"/>
  <c r="K34" i="3"/>
  <c r="I34" i="3"/>
  <c r="O33" i="3"/>
  <c r="N33" i="3"/>
  <c r="M33" i="3"/>
  <c r="L33" i="3"/>
  <c r="K33" i="3"/>
  <c r="I33" i="3"/>
  <c r="O32" i="3"/>
  <c r="N32" i="3"/>
  <c r="M32" i="3"/>
  <c r="L32" i="3"/>
  <c r="K32" i="3"/>
  <c r="I32" i="3"/>
  <c r="O31" i="3"/>
  <c r="N31" i="3"/>
  <c r="M31" i="3"/>
  <c r="L31" i="3"/>
  <c r="K31" i="3"/>
  <c r="I31" i="3"/>
  <c r="O30" i="3"/>
  <c r="N30" i="3"/>
  <c r="M30" i="3"/>
  <c r="L30" i="3"/>
  <c r="K30" i="3"/>
  <c r="I30" i="3"/>
  <c r="O29" i="3"/>
  <c r="N29" i="3"/>
  <c r="M29" i="3"/>
  <c r="L29" i="3"/>
  <c r="K29" i="3"/>
  <c r="I29" i="3"/>
  <c r="O28" i="3"/>
  <c r="N28" i="3"/>
  <c r="M28" i="3"/>
  <c r="L28" i="3"/>
  <c r="K28" i="3"/>
  <c r="I28" i="3"/>
  <c r="O27" i="3"/>
  <c r="N27" i="3"/>
  <c r="M27" i="3"/>
  <c r="L27" i="3"/>
  <c r="K27" i="3"/>
  <c r="I27" i="3"/>
  <c r="O26" i="3"/>
  <c r="N26" i="3"/>
  <c r="M26" i="3"/>
  <c r="L26" i="3"/>
  <c r="K26" i="3"/>
  <c r="I26" i="3"/>
  <c r="O25" i="3"/>
  <c r="N25" i="3"/>
  <c r="M25" i="3"/>
  <c r="L25" i="3"/>
  <c r="K25" i="3"/>
  <c r="I25" i="3"/>
  <c r="H25" i="3"/>
  <c r="G25" i="3"/>
  <c r="F25" i="3"/>
  <c r="E25" i="3"/>
  <c r="D25" i="3"/>
  <c r="Q24" i="3"/>
  <c r="O24" i="3"/>
  <c r="N24" i="3"/>
  <c r="M24" i="3"/>
  <c r="L24" i="3"/>
  <c r="K24" i="3"/>
  <c r="I24" i="3"/>
  <c r="O23" i="3"/>
  <c r="N23" i="3"/>
  <c r="M23" i="3"/>
  <c r="L23" i="3"/>
  <c r="K23" i="3"/>
  <c r="I23" i="3"/>
  <c r="H23" i="3"/>
  <c r="G23" i="3"/>
  <c r="F23" i="3"/>
  <c r="E23" i="3"/>
  <c r="D23" i="3"/>
  <c r="O22" i="3"/>
  <c r="N22" i="3"/>
  <c r="M22" i="3"/>
  <c r="L22" i="3"/>
  <c r="K22" i="3"/>
  <c r="I22" i="3"/>
  <c r="H22" i="3"/>
  <c r="G22" i="3"/>
  <c r="F22" i="3"/>
  <c r="E22" i="3"/>
  <c r="D22" i="3"/>
  <c r="O21" i="3"/>
  <c r="N21" i="3"/>
  <c r="M21" i="3"/>
  <c r="L21" i="3"/>
  <c r="K21" i="3"/>
  <c r="I21" i="3"/>
  <c r="H21" i="3"/>
  <c r="G21" i="3"/>
  <c r="F21" i="3"/>
  <c r="E21" i="3"/>
  <c r="D21" i="3"/>
  <c r="O20" i="3"/>
  <c r="N20" i="3"/>
  <c r="M20" i="3"/>
  <c r="L20" i="3"/>
  <c r="K20" i="3"/>
  <c r="I20" i="3"/>
  <c r="H20" i="3"/>
  <c r="G20" i="3"/>
  <c r="F20" i="3"/>
  <c r="E20" i="3"/>
  <c r="D20" i="3"/>
  <c r="O19" i="3"/>
  <c r="N19" i="3"/>
  <c r="M19" i="3"/>
  <c r="L19" i="3"/>
  <c r="K19" i="3"/>
  <c r="I19" i="3"/>
  <c r="H19" i="3"/>
  <c r="G19" i="3"/>
  <c r="F19" i="3"/>
  <c r="E19" i="3"/>
  <c r="D19" i="3"/>
  <c r="O18" i="3"/>
  <c r="N18" i="3"/>
  <c r="M18" i="3"/>
  <c r="L18" i="3"/>
  <c r="K18" i="3"/>
  <c r="I18" i="3"/>
  <c r="H18" i="3"/>
  <c r="G18" i="3"/>
  <c r="F18" i="3"/>
  <c r="E18" i="3"/>
  <c r="D18" i="3"/>
  <c r="O17" i="3"/>
  <c r="N17" i="3"/>
  <c r="M17" i="3"/>
  <c r="L17" i="3"/>
  <c r="K17" i="3"/>
  <c r="I17" i="3"/>
  <c r="H17" i="3"/>
  <c r="G17" i="3"/>
  <c r="F17" i="3"/>
  <c r="E17" i="3"/>
  <c r="D17" i="3"/>
  <c r="O16" i="3"/>
  <c r="N16" i="3"/>
  <c r="M16" i="3"/>
  <c r="L16" i="3"/>
  <c r="K16" i="3"/>
  <c r="I16" i="3"/>
  <c r="H16" i="3"/>
  <c r="G16" i="3"/>
  <c r="F16" i="3"/>
  <c r="E16" i="3"/>
  <c r="D16" i="3"/>
  <c r="O15" i="3"/>
  <c r="N15" i="3"/>
  <c r="M15" i="3"/>
  <c r="L15" i="3"/>
  <c r="K15" i="3"/>
  <c r="I15" i="3"/>
  <c r="H15" i="3"/>
  <c r="G15" i="3"/>
  <c r="F15" i="3"/>
  <c r="E15" i="3"/>
  <c r="D15" i="3"/>
  <c r="O14" i="3"/>
  <c r="N14" i="3"/>
  <c r="M14" i="3"/>
  <c r="L14" i="3"/>
  <c r="K14" i="3"/>
  <c r="I14" i="3"/>
  <c r="O13" i="3"/>
  <c r="N13" i="3"/>
  <c r="M13" i="3"/>
  <c r="L13" i="3"/>
  <c r="K13" i="3"/>
  <c r="I13" i="3"/>
  <c r="O12" i="3"/>
  <c r="N12" i="3"/>
  <c r="M12" i="3"/>
  <c r="L12" i="3"/>
  <c r="K12" i="3"/>
  <c r="I12" i="3"/>
  <c r="O11" i="3"/>
  <c r="N11" i="3"/>
  <c r="M11" i="3"/>
  <c r="L11" i="3"/>
  <c r="K11" i="3"/>
  <c r="I11" i="3"/>
  <c r="C11" i="3"/>
  <c r="O10" i="3"/>
  <c r="N10" i="3"/>
  <c r="M10" i="3"/>
  <c r="L10" i="3"/>
  <c r="K10" i="3"/>
  <c r="I10" i="3"/>
  <c r="O9" i="3"/>
  <c r="N9" i="3"/>
  <c r="M9" i="3"/>
  <c r="L9" i="3"/>
  <c r="K9" i="3"/>
  <c r="I9" i="3"/>
  <c r="O8" i="3"/>
  <c r="N8" i="3"/>
  <c r="M8" i="3"/>
  <c r="L8" i="3"/>
  <c r="K8" i="3"/>
  <c r="I8" i="3"/>
  <c r="O7" i="3"/>
  <c r="N7" i="3"/>
  <c r="M7" i="3"/>
  <c r="L7" i="3"/>
  <c r="K7" i="3"/>
  <c r="I7" i="3"/>
  <c r="O6" i="3"/>
  <c r="N6" i="3"/>
  <c r="M6" i="3"/>
  <c r="L6" i="3"/>
  <c r="K6" i="3"/>
  <c r="I6" i="3"/>
  <c r="H6" i="3"/>
  <c r="G6" i="3"/>
  <c r="F6" i="3"/>
  <c r="E6" i="3"/>
  <c r="D6" i="3"/>
  <c r="O5" i="3"/>
  <c r="N5" i="3"/>
  <c r="M5" i="3"/>
  <c r="L5" i="3"/>
  <c r="K5" i="3"/>
  <c r="I5" i="3"/>
  <c r="H5" i="3"/>
  <c r="G5" i="3"/>
  <c r="F5" i="3"/>
  <c r="E5" i="3"/>
  <c r="D5" i="3"/>
  <c r="N4" i="3"/>
  <c r="M4" i="3"/>
  <c r="L4" i="3"/>
  <c r="K4" i="3"/>
  <c r="Q3" i="3"/>
  <c r="J3" i="3"/>
  <c r="C3" i="3"/>
  <c r="O35" i="2"/>
  <c r="N35" i="2"/>
  <c r="M35" i="2"/>
  <c r="L35" i="2"/>
  <c r="K35" i="2"/>
  <c r="I35" i="2"/>
  <c r="O34" i="2"/>
  <c r="N34" i="2"/>
  <c r="M34" i="2"/>
  <c r="L34" i="2"/>
  <c r="K34" i="2"/>
  <c r="I34" i="2"/>
  <c r="O33" i="2"/>
  <c r="N33" i="2"/>
  <c r="M33" i="2"/>
  <c r="L33" i="2"/>
  <c r="K33" i="2"/>
  <c r="I33" i="2"/>
  <c r="O32" i="2"/>
  <c r="N32" i="2"/>
  <c r="M32" i="2"/>
  <c r="L32" i="2"/>
  <c r="K32" i="2"/>
  <c r="I32" i="2"/>
  <c r="O31" i="2"/>
  <c r="N31" i="2"/>
  <c r="M31" i="2"/>
  <c r="L31" i="2"/>
  <c r="K31" i="2"/>
  <c r="I31" i="2"/>
  <c r="O30" i="2"/>
  <c r="N30" i="2"/>
  <c r="M30" i="2"/>
  <c r="L30" i="2"/>
  <c r="K30" i="2"/>
  <c r="I30" i="2"/>
  <c r="O29" i="2"/>
  <c r="N29" i="2"/>
  <c r="M29" i="2"/>
  <c r="L29" i="2"/>
  <c r="K29" i="2"/>
  <c r="I29" i="2"/>
  <c r="O28" i="2"/>
  <c r="N28" i="2"/>
  <c r="M28" i="2"/>
  <c r="L28" i="2"/>
  <c r="K28" i="2"/>
  <c r="I28" i="2"/>
  <c r="O27" i="2"/>
  <c r="N27" i="2"/>
  <c r="M27" i="2"/>
  <c r="L27" i="2"/>
  <c r="K27" i="2"/>
  <c r="I27" i="2"/>
  <c r="O26" i="2"/>
  <c r="N26" i="2"/>
  <c r="M26" i="2"/>
  <c r="L26" i="2"/>
  <c r="K26" i="2"/>
  <c r="I26" i="2"/>
  <c r="O25" i="2"/>
  <c r="N25" i="2"/>
  <c r="M25" i="2"/>
  <c r="L25" i="2"/>
  <c r="K25" i="2"/>
  <c r="I25" i="2"/>
  <c r="H25" i="2"/>
  <c r="G25" i="2"/>
  <c r="F25" i="2"/>
  <c r="E25" i="2"/>
  <c r="D25" i="2"/>
  <c r="Q24" i="2"/>
  <c r="O24" i="2"/>
  <c r="N24" i="2"/>
  <c r="M24" i="2"/>
  <c r="L24" i="2"/>
  <c r="K24" i="2"/>
  <c r="I24" i="2"/>
  <c r="O23" i="2"/>
  <c r="N23" i="2"/>
  <c r="M23" i="2"/>
  <c r="L23" i="2"/>
  <c r="K23" i="2"/>
  <c r="I23" i="2"/>
  <c r="H23" i="2"/>
  <c r="G23" i="2"/>
  <c r="F23" i="2"/>
  <c r="E23" i="2"/>
  <c r="D23" i="2"/>
  <c r="O22" i="2"/>
  <c r="N22" i="2"/>
  <c r="M22" i="2"/>
  <c r="L22" i="2"/>
  <c r="K22" i="2"/>
  <c r="I22" i="2"/>
  <c r="H22" i="2"/>
  <c r="G22" i="2"/>
  <c r="F22" i="2"/>
  <c r="E22" i="2"/>
  <c r="D22" i="2"/>
  <c r="O21" i="2"/>
  <c r="N21" i="2"/>
  <c r="M21" i="2"/>
  <c r="L21" i="2"/>
  <c r="K21" i="2"/>
  <c r="I21" i="2"/>
  <c r="H21" i="2"/>
  <c r="G21" i="2"/>
  <c r="F21" i="2"/>
  <c r="E21" i="2"/>
  <c r="D21" i="2"/>
  <c r="O20" i="2"/>
  <c r="N20" i="2"/>
  <c r="M20" i="2"/>
  <c r="L20" i="2"/>
  <c r="K20" i="2"/>
  <c r="I20" i="2"/>
  <c r="H20" i="2"/>
  <c r="G20" i="2"/>
  <c r="F20" i="2"/>
  <c r="E20" i="2"/>
  <c r="D20" i="2"/>
  <c r="O19" i="2"/>
  <c r="N19" i="2"/>
  <c r="M19" i="2"/>
  <c r="L19" i="2"/>
  <c r="K19" i="2"/>
  <c r="I19" i="2"/>
  <c r="H19" i="2"/>
  <c r="G19" i="2"/>
  <c r="F19" i="2"/>
  <c r="E19" i="2"/>
  <c r="D19" i="2"/>
  <c r="O18" i="2"/>
  <c r="N18" i="2"/>
  <c r="M18" i="2"/>
  <c r="L18" i="2"/>
  <c r="K18" i="2"/>
  <c r="I18" i="2"/>
  <c r="H18" i="2"/>
  <c r="G18" i="2"/>
  <c r="F18" i="2"/>
  <c r="E18" i="2"/>
  <c r="D18" i="2"/>
  <c r="O17" i="2"/>
  <c r="N17" i="2"/>
  <c r="M17" i="2"/>
  <c r="L17" i="2"/>
  <c r="K17" i="2"/>
  <c r="I17" i="2"/>
  <c r="H17" i="2"/>
  <c r="G17" i="2"/>
  <c r="F17" i="2"/>
  <c r="E17" i="2"/>
  <c r="D17" i="2"/>
  <c r="O16" i="2"/>
  <c r="N16" i="2"/>
  <c r="M16" i="2"/>
  <c r="L16" i="2"/>
  <c r="K16" i="2"/>
  <c r="I16" i="2"/>
  <c r="H16" i="2"/>
  <c r="G16" i="2"/>
  <c r="F16" i="2"/>
  <c r="E16" i="2"/>
  <c r="D16" i="2"/>
  <c r="O15" i="2"/>
  <c r="N15" i="2"/>
  <c r="M15" i="2"/>
  <c r="L15" i="2"/>
  <c r="K15" i="2"/>
  <c r="I15" i="2"/>
  <c r="H15" i="2"/>
  <c r="G15" i="2"/>
  <c r="F15" i="2"/>
  <c r="E15" i="2"/>
  <c r="D15" i="2"/>
  <c r="O14" i="2"/>
  <c r="N14" i="2"/>
  <c r="M14" i="2"/>
  <c r="L14" i="2"/>
  <c r="K14" i="2"/>
  <c r="I14" i="2"/>
  <c r="O13" i="2"/>
  <c r="N13" i="2"/>
  <c r="M13" i="2"/>
  <c r="L13" i="2"/>
  <c r="K13" i="2"/>
  <c r="I13" i="2"/>
  <c r="O12" i="2"/>
  <c r="N12" i="2"/>
  <c r="M12" i="2"/>
  <c r="L12" i="2"/>
  <c r="K12" i="2"/>
  <c r="I12" i="2"/>
  <c r="O11" i="2"/>
  <c r="N11" i="2"/>
  <c r="M11" i="2"/>
  <c r="L11" i="2"/>
  <c r="K11" i="2"/>
  <c r="I11" i="2"/>
  <c r="C11" i="2"/>
  <c r="O10" i="2"/>
  <c r="N10" i="2"/>
  <c r="M10" i="2"/>
  <c r="L10" i="2"/>
  <c r="K10" i="2"/>
  <c r="I10" i="2"/>
  <c r="O9" i="2"/>
  <c r="N9" i="2"/>
  <c r="M9" i="2"/>
  <c r="L9" i="2"/>
  <c r="K9" i="2"/>
  <c r="I9" i="2"/>
  <c r="O8" i="2"/>
  <c r="N8" i="2"/>
  <c r="M8" i="2"/>
  <c r="L8" i="2"/>
  <c r="K8" i="2"/>
  <c r="I8" i="2"/>
  <c r="O7" i="2"/>
  <c r="N7" i="2"/>
  <c r="M7" i="2"/>
  <c r="L7" i="2"/>
  <c r="K7" i="2"/>
  <c r="I7" i="2"/>
  <c r="O6" i="2"/>
  <c r="N6" i="2"/>
  <c r="M6" i="2"/>
  <c r="L6" i="2"/>
  <c r="K6" i="2"/>
  <c r="I6" i="2"/>
  <c r="H6" i="2"/>
  <c r="G6" i="2"/>
  <c r="F6" i="2"/>
  <c r="E6" i="2"/>
  <c r="D6" i="2"/>
  <c r="O5" i="2"/>
  <c r="N5" i="2"/>
  <c r="M5" i="2"/>
  <c r="L5" i="2"/>
  <c r="K5" i="2"/>
  <c r="I5" i="2"/>
  <c r="H5" i="2"/>
  <c r="G5" i="2"/>
  <c r="F5" i="2"/>
  <c r="E5" i="2"/>
  <c r="D5" i="2"/>
  <c r="N4" i="2"/>
  <c r="M4" i="2"/>
  <c r="L4" i="2"/>
  <c r="K4" i="2"/>
  <c r="Q3" i="2"/>
  <c r="J3" i="2"/>
  <c r="C3" i="2"/>
  <c r="O35" i="1"/>
  <c r="N35" i="1"/>
  <c r="M35" i="1"/>
  <c r="L35" i="1"/>
  <c r="K35" i="1"/>
  <c r="I35" i="1"/>
  <c r="O34" i="1"/>
  <c r="N34" i="1"/>
  <c r="M34" i="1"/>
  <c r="L34" i="1"/>
  <c r="K34" i="1"/>
  <c r="I34" i="1"/>
  <c r="O33" i="1"/>
  <c r="N33" i="1"/>
  <c r="M33" i="1"/>
  <c r="L33" i="1"/>
  <c r="K33" i="1"/>
  <c r="I33" i="1"/>
  <c r="O32" i="1"/>
  <c r="N32" i="1"/>
  <c r="M32" i="1"/>
  <c r="L32" i="1"/>
  <c r="K32" i="1"/>
  <c r="I32" i="1"/>
  <c r="O31" i="1"/>
  <c r="N31" i="1"/>
  <c r="M31" i="1"/>
  <c r="L31" i="1"/>
  <c r="K31" i="1"/>
  <c r="I31" i="1"/>
  <c r="O30" i="1"/>
  <c r="N30" i="1"/>
  <c r="M30" i="1"/>
  <c r="L30" i="1"/>
  <c r="K30" i="1"/>
  <c r="I30" i="1"/>
  <c r="O29" i="1"/>
  <c r="N29" i="1"/>
  <c r="M29" i="1"/>
  <c r="L29" i="1"/>
  <c r="K29" i="1"/>
  <c r="I29" i="1"/>
  <c r="O28" i="1"/>
  <c r="N28" i="1"/>
  <c r="M28" i="1"/>
  <c r="L28" i="1"/>
  <c r="K28" i="1"/>
  <c r="I28" i="1"/>
  <c r="O27" i="1"/>
  <c r="N27" i="1"/>
  <c r="M27" i="1"/>
  <c r="L27" i="1"/>
  <c r="K27" i="1"/>
  <c r="I27" i="1"/>
  <c r="O26" i="1"/>
  <c r="N26" i="1"/>
  <c r="M26" i="1"/>
  <c r="L26" i="1"/>
  <c r="K26" i="1"/>
  <c r="I26" i="1"/>
  <c r="O25" i="1"/>
  <c r="N25" i="1"/>
  <c r="M25" i="1"/>
  <c r="L25" i="1"/>
  <c r="K25" i="1"/>
  <c r="I25" i="1"/>
  <c r="H25" i="1"/>
  <c r="G25" i="1"/>
  <c r="F25" i="1"/>
  <c r="E25" i="1"/>
  <c r="D25" i="1"/>
  <c r="Q24" i="1"/>
  <c r="O24" i="1"/>
  <c r="N24" i="1"/>
  <c r="M24" i="1"/>
  <c r="L24" i="1"/>
  <c r="K24" i="1"/>
  <c r="I24" i="1"/>
  <c r="O23" i="1"/>
  <c r="N23" i="1"/>
  <c r="M23" i="1"/>
  <c r="L23" i="1"/>
  <c r="K23" i="1"/>
  <c r="I23" i="1"/>
  <c r="H23" i="1"/>
  <c r="G23" i="1"/>
  <c r="F23" i="1"/>
  <c r="E23" i="1"/>
  <c r="D23" i="1"/>
  <c r="O22" i="1"/>
  <c r="N22" i="1"/>
  <c r="M22" i="1"/>
  <c r="L22" i="1"/>
  <c r="K22" i="1"/>
  <c r="I22" i="1"/>
  <c r="H22" i="1"/>
  <c r="G22" i="1"/>
  <c r="F22" i="1"/>
  <c r="E22" i="1"/>
  <c r="D22" i="1"/>
  <c r="O21" i="1"/>
  <c r="N21" i="1"/>
  <c r="M21" i="1"/>
  <c r="L21" i="1"/>
  <c r="K21" i="1"/>
  <c r="I21" i="1"/>
  <c r="H21" i="1"/>
  <c r="G21" i="1"/>
  <c r="F21" i="1"/>
  <c r="E21" i="1"/>
  <c r="D21" i="1"/>
  <c r="O20" i="1"/>
  <c r="N20" i="1"/>
  <c r="M20" i="1"/>
  <c r="L20" i="1"/>
  <c r="K20" i="1"/>
  <c r="I20" i="1"/>
  <c r="H20" i="1"/>
  <c r="G20" i="1"/>
  <c r="F20" i="1"/>
  <c r="E20" i="1"/>
  <c r="D20" i="1"/>
  <c r="O19" i="1"/>
  <c r="N19" i="1"/>
  <c r="M19" i="1"/>
  <c r="L19" i="1"/>
  <c r="K19" i="1"/>
  <c r="I19" i="1"/>
  <c r="H19" i="1"/>
  <c r="G19" i="1"/>
  <c r="F19" i="1"/>
  <c r="E19" i="1"/>
  <c r="D19" i="1"/>
  <c r="O18" i="1"/>
  <c r="N18" i="1"/>
  <c r="M18" i="1"/>
  <c r="L18" i="1"/>
  <c r="K18" i="1"/>
  <c r="I18" i="1"/>
  <c r="H18" i="1"/>
  <c r="G18" i="1"/>
  <c r="F18" i="1"/>
  <c r="E18" i="1"/>
  <c r="D18" i="1"/>
  <c r="O17" i="1"/>
  <c r="N17" i="1"/>
  <c r="M17" i="1"/>
  <c r="L17" i="1"/>
  <c r="K17" i="1"/>
  <c r="I17" i="1"/>
  <c r="H17" i="1"/>
  <c r="G17" i="1"/>
  <c r="F17" i="1"/>
  <c r="E17" i="1"/>
  <c r="D17" i="1"/>
  <c r="O16" i="1"/>
  <c r="N16" i="1"/>
  <c r="M16" i="1"/>
  <c r="L16" i="1"/>
  <c r="K16" i="1"/>
  <c r="I16" i="1"/>
  <c r="H16" i="1"/>
  <c r="G16" i="1"/>
  <c r="F16" i="1"/>
  <c r="E16" i="1"/>
  <c r="D16" i="1"/>
  <c r="O15" i="1"/>
  <c r="N15" i="1"/>
  <c r="M15" i="1"/>
  <c r="L15" i="1"/>
  <c r="K15" i="1"/>
  <c r="I15" i="1"/>
  <c r="H15" i="1"/>
  <c r="G15" i="1"/>
  <c r="F15" i="1"/>
  <c r="E15" i="1"/>
  <c r="D15" i="1"/>
  <c r="O14" i="1"/>
  <c r="N14" i="1"/>
  <c r="M14" i="1"/>
  <c r="L14" i="1"/>
  <c r="K14" i="1"/>
  <c r="I14" i="1"/>
  <c r="O13" i="1"/>
  <c r="N13" i="1"/>
  <c r="M13" i="1"/>
  <c r="L13" i="1"/>
  <c r="K13" i="1"/>
  <c r="I13" i="1"/>
  <c r="O12" i="1"/>
  <c r="N12" i="1"/>
  <c r="M12" i="1"/>
  <c r="L12" i="1"/>
  <c r="K12" i="1"/>
  <c r="I12" i="1"/>
  <c r="O11" i="1"/>
  <c r="N11" i="1"/>
  <c r="M11" i="1"/>
  <c r="L11" i="1"/>
  <c r="K11" i="1"/>
  <c r="I11" i="1"/>
  <c r="C11" i="1"/>
  <c r="O10" i="1"/>
  <c r="N10" i="1"/>
  <c r="M10" i="1"/>
  <c r="L10" i="1"/>
  <c r="K10" i="1"/>
  <c r="I10" i="1"/>
  <c r="O9" i="1"/>
  <c r="N9" i="1"/>
  <c r="M9" i="1"/>
  <c r="L9" i="1"/>
  <c r="K9" i="1"/>
  <c r="I9" i="1"/>
  <c r="O8" i="1"/>
  <c r="N8" i="1"/>
  <c r="M8" i="1"/>
  <c r="L8" i="1"/>
  <c r="K8" i="1"/>
  <c r="I8" i="1"/>
  <c r="O7" i="1"/>
  <c r="N7" i="1"/>
  <c r="M7" i="1"/>
  <c r="L7" i="1"/>
  <c r="K7" i="1"/>
  <c r="I7" i="1"/>
  <c r="O6" i="1"/>
  <c r="N6" i="1"/>
  <c r="M6" i="1"/>
  <c r="L6" i="1"/>
  <c r="K6" i="1"/>
  <c r="I6" i="1"/>
  <c r="H6" i="1"/>
  <c r="G6" i="1"/>
  <c r="F6" i="1"/>
  <c r="E6" i="1"/>
  <c r="D6" i="1"/>
  <c r="O5" i="1"/>
  <c r="N5" i="1"/>
  <c r="M5" i="1"/>
  <c r="L5" i="1"/>
  <c r="K5" i="1"/>
  <c r="I5" i="1"/>
  <c r="H5" i="1"/>
  <c r="G5" i="1"/>
  <c r="F5" i="1"/>
  <c r="E5" i="1"/>
  <c r="D5" i="1"/>
  <c r="N4" i="1"/>
  <c r="M4" i="1"/>
  <c r="L4" i="1"/>
  <c r="K4" i="1"/>
  <c r="Q3" i="1"/>
  <c r="J3" i="1"/>
  <c r="C3" i="1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sharedStrings.xml><?xml version="1.0" encoding="utf-8"?>
<sst xmlns="http://schemas.openxmlformats.org/spreadsheetml/2006/main" count="63" uniqueCount="15">
  <si>
    <t>Sydney MSP</t>
  </si>
  <si>
    <t>Sydney EGP</t>
  </si>
  <si>
    <t>Adelaide MAP</t>
  </si>
  <si>
    <t>Adelaide SEAGas</t>
  </si>
  <si>
    <t>Brisbane RBP</t>
  </si>
  <si>
    <t>No of days</t>
  </si>
  <si>
    <t>MOS increase</t>
  </si>
  <si>
    <t>MOS decrease</t>
  </si>
  <si>
    <t>Summary statistics GJ/d</t>
  </si>
  <si>
    <t>Maximum</t>
  </si>
  <si>
    <t>Minimum</t>
  </si>
  <si>
    <t>Mean</t>
  </si>
  <si>
    <t>Std deviation</t>
  </si>
  <si>
    <t>% days positive</t>
  </si>
  <si>
    <t>% days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</si>
</sst>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56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/>
      <diagonal/>
    </border>
    <border>
      <left style="thin">
        <color indexed="56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>
      <alignment wrapText="1"/>
    </xf>
    <xf numFmtId="2" fontId="6" fillId="2" borderId="0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0" fontId="7" fillId="3" borderId="4" xfId="0" applyFont="1" applyFill="1" applyBorder="1"/>
    <xf numFmtId="3" fontId="8" fillId="3" borderId="4" xfId="0" applyNumberFormat="1" applyFont="1" applyFill="1" applyBorder="1"/>
    <xf numFmtId="3" fontId="9" fillId="3" borderId="5" xfId="1" applyNumberFormat="1" applyFont="1" applyFill="1" applyBorder="1" applyAlignment="1">
      <alignment horizontal="center"/>
    </xf>
    <xf numFmtId="3" fontId="9" fillId="3" borderId="6" xfId="1" applyNumberFormat="1" applyFont="1" applyFill="1" applyBorder="1"/>
    <xf numFmtId="3" fontId="9" fillId="3" borderId="0" xfId="1" applyNumberFormat="1" applyFont="1" applyFill="1" applyBorder="1"/>
    <xf numFmtId="3" fontId="9" fillId="3" borderId="7" xfId="1" applyNumberFormat="1" applyFont="1" applyFill="1" applyBorder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Fill="1"/>
    <xf numFmtId="3" fontId="9" fillId="3" borderId="8" xfId="1" applyNumberFormat="1" applyFont="1" applyFill="1" applyBorder="1" applyAlignment="1">
      <alignment horizontal="center"/>
    </xf>
    <xf numFmtId="3" fontId="9" fillId="3" borderId="9" xfId="1" applyNumberFormat="1" applyFont="1" applyFill="1" applyBorder="1"/>
    <xf numFmtId="164" fontId="2" fillId="0" borderId="0" xfId="0" applyNumberFormat="1" applyFont="1" applyBorder="1"/>
    <xf numFmtId="0" fontId="2" fillId="0" borderId="0" xfId="0" applyFont="1" applyBorder="1" applyAlignment="1">
      <alignment wrapText="1"/>
    </xf>
    <xf numFmtId="164" fontId="9" fillId="4" borderId="11" xfId="0" applyNumberFormat="1" applyFont="1" applyFill="1" applyBorder="1"/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164" fontId="9" fillId="3" borderId="15" xfId="0" applyNumberFormat="1" applyFont="1" applyFill="1" applyBorder="1" applyAlignment="1">
      <alignment horizontal="center"/>
    </xf>
    <xf numFmtId="165" fontId="2" fillId="0" borderId="0" xfId="2" applyNumberFormat="1" applyFont="1" applyBorder="1"/>
    <xf numFmtId="9" fontId="9" fillId="3" borderId="16" xfId="0" applyNumberFormat="1" applyFont="1" applyFill="1" applyBorder="1" applyAlignment="1">
      <alignment horizontal="center"/>
    </xf>
    <xf numFmtId="9" fontId="9" fillId="3" borderId="16" xfId="2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0" fontId="11" fillId="3" borderId="5" xfId="0" applyFont="1" applyFill="1" applyBorder="1"/>
    <xf numFmtId="3" fontId="9" fillId="3" borderId="17" xfId="1" applyNumberFormat="1" applyFont="1" applyFill="1" applyBorder="1"/>
    <xf numFmtId="0" fontId="11" fillId="3" borderId="18" xfId="0" applyFont="1" applyFill="1" applyBorder="1"/>
    <xf numFmtId="3" fontId="9" fillId="3" borderId="19" xfId="1" applyNumberFormat="1" applyFont="1" applyFill="1" applyBorder="1"/>
    <xf numFmtId="3" fontId="9" fillId="3" borderId="20" xfId="1" applyNumberFormat="1" applyFont="1" applyFill="1" applyBorder="1"/>
    <xf numFmtId="164" fontId="2" fillId="0" borderId="0" xfId="0" applyNumberFormat="1" applyFont="1" applyBorder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164" fontId="9" fillId="3" borderId="8" xfId="0" applyNumberFormat="1" applyFont="1" applyFill="1" applyBorder="1"/>
    <xf numFmtId="9" fontId="9" fillId="3" borderId="17" xfId="2" applyFont="1" applyFill="1" applyBorder="1"/>
    <xf numFmtId="9" fontId="9" fillId="3" borderId="7" xfId="2" applyFont="1" applyFill="1" applyBorder="1"/>
    <xf numFmtId="164" fontId="9" fillId="3" borderId="18" xfId="0" applyNumberFormat="1" applyFont="1" applyFill="1" applyBorder="1"/>
    <xf numFmtId="9" fontId="9" fillId="3" borderId="19" xfId="2" applyFont="1" applyFill="1" applyBorder="1"/>
    <xf numFmtId="9" fontId="9" fillId="3" borderId="20" xfId="2" applyFont="1" applyFill="1" applyBorder="1"/>
    <xf numFmtId="0" fontId="2" fillId="0" borderId="0" xfId="0" applyFont="1" applyBorder="1"/>
    <xf numFmtId="0" fontId="2" fillId="5" borderId="0" xfId="0" applyFont="1" applyFill="1"/>
    <xf numFmtId="3" fontId="9" fillId="3" borderId="8" xfId="1" applyNumberFormat="1" applyFont="1" applyFill="1" applyBorder="1" applyAlignment="1">
      <alignment horizontal="center" vertical="center"/>
    </xf>
    <xf numFmtId="3" fontId="9" fillId="3" borderId="18" xfId="1" applyNumberFormat="1" applyFont="1" applyFill="1" applyBorder="1" applyAlignment="1">
      <alignment horizontal="center" vertical="center"/>
    </xf>
    <xf numFmtId="3" fontId="9" fillId="3" borderId="21" xfId="1" applyNumberFormat="1" applyFont="1" applyFill="1" applyBorder="1"/>
    <xf numFmtId="1" fontId="2" fillId="0" borderId="0" xfId="0" applyNumberFormat="1" applyFont="1" applyBorder="1"/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9" fontId="2" fillId="0" borderId="0" xfId="2" applyFont="1" applyFill="1" applyBorder="1"/>
    <xf numFmtId="9" fontId="2" fillId="0" borderId="0" xfId="0" applyNumberFormat="1" applyFont="1"/>
    <xf numFmtId="164" fontId="9" fillId="3" borderId="22" xfId="0" applyNumberFormat="1" applyFont="1" applyFill="1" applyBorder="1" applyAlignment="1">
      <alignment horizontal="center"/>
    </xf>
    <xf numFmtId="3" fontId="9" fillId="3" borderId="23" xfId="1" applyNumberFormat="1" applyFont="1" applyFill="1" applyBorder="1"/>
    <xf numFmtId="9" fontId="9" fillId="3" borderId="24" xfId="0" applyNumberFormat="1" applyFont="1" applyFill="1" applyBorder="1" applyAlignment="1">
      <alignment horizontal="center"/>
    </xf>
    <xf numFmtId="9" fontId="9" fillId="3" borderId="24" xfId="2" applyFont="1" applyFill="1" applyBorder="1" applyAlignment="1">
      <alignment horizontal="center"/>
    </xf>
    <xf numFmtId="164" fontId="9" fillId="3" borderId="25" xfId="0" applyNumberFormat="1" applyFont="1" applyFill="1" applyBorder="1" applyAlignment="1">
      <alignment horizontal="center"/>
    </xf>
    <xf numFmtId="0" fontId="11" fillId="3" borderId="6" xfId="0" applyFont="1" applyFill="1" applyBorder="1"/>
    <xf numFmtId="164" fontId="9" fillId="3" borderId="23" xfId="0" applyNumberFormat="1" applyFont="1" applyFill="1" applyBorder="1"/>
    <xf numFmtId="9" fontId="9" fillId="3" borderId="23" xfId="2" quotePrefix="1" applyFont="1" applyFill="1" applyBorder="1"/>
    <xf numFmtId="9" fontId="9" fillId="3" borderId="17" xfId="2" quotePrefix="1" applyFont="1" applyFill="1" applyBorder="1"/>
    <xf numFmtId="9" fontId="9" fillId="3" borderId="7" xfId="2" quotePrefix="1" applyFont="1" applyFill="1" applyBorder="1"/>
    <xf numFmtId="164" fontId="9" fillId="3" borderId="21" xfId="0" applyNumberFormat="1" applyFont="1" applyFill="1" applyBorder="1"/>
    <xf numFmtId="9" fontId="9" fillId="3" borderId="21" xfId="2" quotePrefix="1" applyFont="1" applyFill="1" applyBorder="1"/>
    <xf numFmtId="9" fontId="9" fillId="3" borderId="19" xfId="2" quotePrefix="1" applyFont="1" applyFill="1" applyBorder="1"/>
    <xf numFmtId="9" fontId="9" fillId="3" borderId="20" xfId="2" quotePrefix="1" applyFont="1" applyFill="1" applyBorder="1"/>
    <xf numFmtId="3" fontId="9" fillId="3" borderId="18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4" fontId="10" fillId="2" borderId="1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[1]Period_1!$Y$3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[1]Period_1!$Z$3:$AD$3</c:f>
              <c:numCache>
                <c:formatCode>General</c:formatCode>
                <c:ptCount val="5"/>
                <c:pt idx="0">
                  <c:v>-6712.5</c:v>
                </c:pt>
                <c:pt idx="1">
                  <c:v>-819.39475500000003</c:v>
                </c:pt>
                <c:pt idx="2">
                  <c:v>-1480</c:v>
                </c:pt>
                <c:pt idx="3">
                  <c:v>-98</c:v>
                </c:pt>
                <c:pt idx="4">
                  <c:v>-1353.5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[1]Period_1!$Y$4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[1]Period_1!$Z$4:$AD$4</c:f>
              <c:numCache>
                <c:formatCode>General</c:formatCode>
                <c:ptCount val="5"/>
                <c:pt idx="0">
                  <c:v>-13379</c:v>
                </c:pt>
                <c:pt idx="1">
                  <c:v>-1795.1036799999999</c:v>
                </c:pt>
                <c:pt idx="2">
                  <c:v>-2874</c:v>
                </c:pt>
                <c:pt idx="3">
                  <c:v>-2927.5</c:v>
                </c:pt>
                <c:pt idx="4">
                  <c:v>-6341.5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[1]Period_1!$Y$5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[1]Period_1!$Z$5:$AD$5</c:f>
              <c:numCache>
                <c:formatCode>General</c:formatCode>
                <c:ptCount val="5"/>
                <c:pt idx="0">
                  <c:v>-32619</c:v>
                </c:pt>
                <c:pt idx="1">
                  <c:v>-13021.119140000001</c:v>
                </c:pt>
                <c:pt idx="2">
                  <c:v>-5950</c:v>
                </c:pt>
                <c:pt idx="3">
                  <c:v>-9977</c:v>
                </c:pt>
                <c:pt idx="4">
                  <c:v>-10499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[1]Period_1!$Y$6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[1]Period_1!$Z$6:$AD$6</c:f>
              <c:numCache>
                <c:formatCode>General</c:formatCode>
                <c:ptCount val="5"/>
                <c:pt idx="0">
                  <c:v>-2131.516129032258</c:v>
                </c:pt>
                <c:pt idx="1">
                  <c:v>-475.09206129032259</c:v>
                </c:pt>
                <c:pt idx="2">
                  <c:v>376.80645161290323</c:v>
                </c:pt>
                <c:pt idx="3">
                  <c:v>-589.61290322580646</c:v>
                </c:pt>
                <c:pt idx="4">
                  <c:v>171.25806451612902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[1]Period_1!$Y$7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[1]Period_1!$Z$7:$AD$7</c:f>
              <c:numCache>
                <c:formatCode>General</c:formatCode>
                <c:ptCount val="5"/>
                <c:pt idx="0">
                  <c:v>-2147</c:v>
                </c:pt>
                <c:pt idx="1">
                  <c:v>-257.98827999999997</c:v>
                </c:pt>
                <c:pt idx="2">
                  <c:v>145</c:v>
                </c:pt>
                <c:pt idx="3">
                  <c:v>21</c:v>
                </c:pt>
                <c:pt idx="4">
                  <c:v>171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[1]Period_1!$Y$8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[1]Period_1!$Z$8:$AD$8</c:f>
              <c:numCache>
                <c:formatCode>General</c:formatCode>
                <c:ptCount val="5"/>
                <c:pt idx="0">
                  <c:v>18174</c:v>
                </c:pt>
                <c:pt idx="1">
                  <c:v>2274.77637</c:v>
                </c:pt>
                <c:pt idx="2">
                  <c:v>7800</c:v>
                </c:pt>
                <c:pt idx="3">
                  <c:v>846</c:v>
                </c:pt>
                <c:pt idx="4">
                  <c:v>8810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[1]Period_1!$Y$9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[1]Period_1!$Z$9:$AD$9</c:f>
              <c:numCache>
                <c:formatCode>General</c:formatCode>
                <c:ptCount val="5"/>
                <c:pt idx="0">
                  <c:v>11495.5</c:v>
                </c:pt>
                <c:pt idx="1">
                  <c:v>1663.3041949999999</c:v>
                </c:pt>
                <c:pt idx="2">
                  <c:v>4655.5</c:v>
                </c:pt>
                <c:pt idx="3">
                  <c:v>102</c:v>
                </c:pt>
                <c:pt idx="4">
                  <c:v>5252.5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[1]Period_1!$Y$10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[1]Period_1!$Z$10:$AD$10</c:f>
              <c:numCache>
                <c:formatCode>General</c:formatCode>
                <c:ptCount val="5"/>
                <c:pt idx="0">
                  <c:v>2880.5</c:v>
                </c:pt>
                <c:pt idx="1">
                  <c:v>591.87699500000008</c:v>
                </c:pt>
                <c:pt idx="2">
                  <c:v>1999.5</c:v>
                </c:pt>
                <c:pt idx="3">
                  <c:v>56</c:v>
                </c:pt>
                <c:pt idx="4">
                  <c:v>2383.5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465073120"/>
        <c:axId val="891655608"/>
      </c:lineChart>
      <c:catAx>
        <c:axId val="4650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55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16556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073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'MAY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'MAY Published MOS Estimates'!$K$5:$K$35</c:f>
              <c:numCache>
                <c:formatCode>#,##0</c:formatCode>
                <c:ptCount val="31"/>
                <c:pt idx="0">
                  <c:v>22156</c:v>
                </c:pt>
                <c:pt idx="1">
                  <c:v>12579</c:v>
                </c:pt>
                <c:pt idx="2">
                  <c:v>10369</c:v>
                </c:pt>
                <c:pt idx="3">
                  <c:v>9533</c:v>
                </c:pt>
                <c:pt idx="4">
                  <c:v>8540</c:v>
                </c:pt>
                <c:pt idx="5">
                  <c:v>7497</c:v>
                </c:pt>
                <c:pt idx="6">
                  <c:v>6879</c:v>
                </c:pt>
                <c:pt idx="7">
                  <c:v>5724</c:v>
                </c:pt>
                <c:pt idx="8">
                  <c:v>5316</c:v>
                </c:pt>
                <c:pt idx="9">
                  <c:v>4584</c:v>
                </c:pt>
                <c:pt idx="10">
                  <c:v>3582</c:v>
                </c:pt>
                <c:pt idx="11">
                  <c:v>3258</c:v>
                </c:pt>
                <c:pt idx="12">
                  <c:v>2288</c:v>
                </c:pt>
                <c:pt idx="13">
                  <c:v>1895</c:v>
                </c:pt>
                <c:pt idx="14">
                  <c:v>1321</c:v>
                </c:pt>
                <c:pt idx="15">
                  <c:v>597</c:v>
                </c:pt>
                <c:pt idx="16">
                  <c:v>-155</c:v>
                </c:pt>
                <c:pt idx="17">
                  <c:v>-658</c:v>
                </c:pt>
                <c:pt idx="18">
                  <c:v>-1312</c:v>
                </c:pt>
                <c:pt idx="19">
                  <c:v>-2005</c:v>
                </c:pt>
                <c:pt idx="20">
                  <c:v>-2620</c:v>
                </c:pt>
                <c:pt idx="21">
                  <c:v>-3200</c:v>
                </c:pt>
                <c:pt idx="22">
                  <c:v>-4191</c:v>
                </c:pt>
                <c:pt idx="23">
                  <c:v>-5061</c:v>
                </c:pt>
                <c:pt idx="24">
                  <c:v>-6681</c:v>
                </c:pt>
                <c:pt idx="25">
                  <c:v>-7619</c:v>
                </c:pt>
                <c:pt idx="26">
                  <c:v>-8547</c:v>
                </c:pt>
                <c:pt idx="27">
                  <c:v>-9253</c:v>
                </c:pt>
                <c:pt idx="28">
                  <c:v>-10651</c:v>
                </c:pt>
                <c:pt idx="29">
                  <c:v>-16019</c:v>
                </c:pt>
                <c:pt idx="30">
                  <c:v>-35576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'MAY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'MAY Published MOS Estimates'!$L$5:$L$35</c:f>
              <c:numCache>
                <c:formatCode>#,##0</c:formatCode>
                <c:ptCount val="31"/>
                <c:pt idx="0">
                  <c:v>5769.9629699999996</c:v>
                </c:pt>
                <c:pt idx="1">
                  <c:v>4360.1427199999998</c:v>
                </c:pt>
                <c:pt idx="2">
                  <c:v>4134.9414100000004</c:v>
                </c:pt>
                <c:pt idx="3">
                  <c:v>3853.8476599999999</c:v>
                </c:pt>
                <c:pt idx="4">
                  <c:v>3674.8427900000002</c:v>
                </c:pt>
                <c:pt idx="5">
                  <c:v>3519.9527499999999</c:v>
                </c:pt>
                <c:pt idx="6">
                  <c:v>3346.2960600000001</c:v>
                </c:pt>
                <c:pt idx="7">
                  <c:v>3167.5927700000002</c:v>
                </c:pt>
                <c:pt idx="8">
                  <c:v>2936.0234300000002</c:v>
                </c:pt>
                <c:pt idx="9">
                  <c:v>2693.0506399999999</c:v>
                </c:pt>
                <c:pt idx="10">
                  <c:v>2322.2829999999999</c:v>
                </c:pt>
                <c:pt idx="11">
                  <c:v>1957.1337900000001</c:v>
                </c:pt>
                <c:pt idx="12">
                  <c:v>1604.2297100000001</c:v>
                </c:pt>
                <c:pt idx="13">
                  <c:v>1387.9040399999999</c:v>
                </c:pt>
                <c:pt idx="14">
                  <c:v>1063.34716</c:v>
                </c:pt>
                <c:pt idx="15">
                  <c:v>895.23191999999995</c:v>
                </c:pt>
                <c:pt idx="16">
                  <c:v>674.75447999999994</c:v>
                </c:pt>
                <c:pt idx="17">
                  <c:v>422.15625</c:v>
                </c:pt>
                <c:pt idx="18">
                  <c:v>157.75049999999999</c:v>
                </c:pt>
                <c:pt idx="19">
                  <c:v>10.4017</c:v>
                </c:pt>
                <c:pt idx="20">
                  <c:v>-23.042339999999999</c:v>
                </c:pt>
                <c:pt idx="21">
                  <c:v>-84.875</c:v>
                </c:pt>
                <c:pt idx="22">
                  <c:v>-208.34773000000001</c:v>
                </c:pt>
                <c:pt idx="23">
                  <c:v>-381.11813000000001</c:v>
                </c:pt>
                <c:pt idx="24">
                  <c:v>-470.875</c:v>
                </c:pt>
                <c:pt idx="25">
                  <c:v>-517.625</c:v>
                </c:pt>
                <c:pt idx="26">
                  <c:v>-937.56200000000001</c:v>
                </c:pt>
                <c:pt idx="27">
                  <c:v>-1382.9345900000001</c:v>
                </c:pt>
                <c:pt idx="28">
                  <c:v>-1722.9530600000001</c:v>
                </c:pt>
                <c:pt idx="29">
                  <c:v>-2061.22118</c:v>
                </c:pt>
                <c:pt idx="30">
                  <c:v>-3053.7855599999998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'MAY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'MAY Published MOS Estimates'!$M$5:$M$35</c:f>
              <c:numCache>
                <c:formatCode>#,##0</c:formatCode>
                <c:ptCount val="31"/>
                <c:pt idx="0">
                  <c:v>10385</c:v>
                </c:pt>
                <c:pt idx="1">
                  <c:v>9176</c:v>
                </c:pt>
                <c:pt idx="2">
                  <c:v>8198</c:v>
                </c:pt>
                <c:pt idx="3">
                  <c:v>6997</c:v>
                </c:pt>
                <c:pt idx="4">
                  <c:v>6414</c:v>
                </c:pt>
                <c:pt idx="5">
                  <c:v>6090</c:v>
                </c:pt>
                <c:pt idx="6">
                  <c:v>5595</c:v>
                </c:pt>
                <c:pt idx="7">
                  <c:v>5043</c:v>
                </c:pt>
                <c:pt idx="8">
                  <c:v>4473</c:v>
                </c:pt>
                <c:pt idx="9">
                  <c:v>4165</c:v>
                </c:pt>
                <c:pt idx="10">
                  <c:v>3822</c:v>
                </c:pt>
                <c:pt idx="11">
                  <c:v>3520</c:v>
                </c:pt>
                <c:pt idx="12">
                  <c:v>2982</c:v>
                </c:pt>
                <c:pt idx="13">
                  <c:v>2553</c:v>
                </c:pt>
                <c:pt idx="14">
                  <c:v>1973</c:v>
                </c:pt>
                <c:pt idx="15">
                  <c:v>1520</c:v>
                </c:pt>
                <c:pt idx="16">
                  <c:v>1330</c:v>
                </c:pt>
                <c:pt idx="17">
                  <c:v>1096</c:v>
                </c:pt>
                <c:pt idx="18">
                  <c:v>701</c:v>
                </c:pt>
                <c:pt idx="19">
                  <c:v>441</c:v>
                </c:pt>
                <c:pt idx="20">
                  <c:v>264</c:v>
                </c:pt>
                <c:pt idx="21">
                  <c:v>111</c:v>
                </c:pt>
                <c:pt idx="22">
                  <c:v>-257</c:v>
                </c:pt>
                <c:pt idx="23">
                  <c:v>-446</c:v>
                </c:pt>
                <c:pt idx="24">
                  <c:v>-912</c:v>
                </c:pt>
                <c:pt idx="25">
                  <c:v>-1196</c:v>
                </c:pt>
                <c:pt idx="26">
                  <c:v>-1527</c:v>
                </c:pt>
                <c:pt idx="27">
                  <c:v>-2114</c:v>
                </c:pt>
                <c:pt idx="28">
                  <c:v>-2856</c:v>
                </c:pt>
                <c:pt idx="29">
                  <c:v>-3414</c:v>
                </c:pt>
                <c:pt idx="30">
                  <c:v>-5703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'MAY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'MAY Published MOS Estimates'!$N$5:$N$35</c:f>
              <c:numCache>
                <c:formatCode>#,##0</c:formatCode>
                <c:ptCount val="31"/>
                <c:pt idx="0">
                  <c:v>346</c:v>
                </c:pt>
                <c:pt idx="1">
                  <c:v>110</c:v>
                </c:pt>
                <c:pt idx="2">
                  <c:v>95</c:v>
                </c:pt>
                <c:pt idx="3">
                  <c:v>84</c:v>
                </c:pt>
                <c:pt idx="4">
                  <c:v>81</c:v>
                </c:pt>
                <c:pt idx="5">
                  <c:v>68</c:v>
                </c:pt>
                <c:pt idx="6">
                  <c:v>61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44</c:v>
                </c:pt>
                <c:pt idx="11">
                  <c:v>39</c:v>
                </c:pt>
                <c:pt idx="12">
                  <c:v>33</c:v>
                </c:pt>
                <c:pt idx="13">
                  <c:v>29</c:v>
                </c:pt>
                <c:pt idx="14">
                  <c:v>13</c:v>
                </c:pt>
                <c:pt idx="15">
                  <c:v>-5</c:v>
                </c:pt>
                <c:pt idx="16">
                  <c:v>-271</c:v>
                </c:pt>
                <c:pt idx="17">
                  <c:v>-403</c:v>
                </c:pt>
                <c:pt idx="18">
                  <c:v>-537</c:v>
                </c:pt>
                <c:pt idx="19">
                  <c:v>-664</c:v>
                </c:pt>
                <c:pt idx="20">
                  <c:v>-923</c:v>
                </c:pt>
                <c:pt idx="21">
                  <c:v>-1173</c:v>
                </c:pt>
                <c:pt idx="22">
                  <c:v>-1562</c:v>
                </c:pt>
                <c:pt idx="23">
                  <c:v>-2167</c:v>
                </c:pt>
                <c:pt idx="24">
                  <c:v>-2671</c:v>
                </c:pt>
                <c:pt idx="25">
                  <c:v>-3214</c:v>
                </c:pt>
                <c:pt idx="26">
                  <c:v>-4247</c:v>
                </c:pt>
                <c:pt idx="27">
                  <c:v>-5330</c:v>
                </c:pt>
                <c:pt idx="28">
                  <c:v>-6979</c:v>
                </c:pt>
                <c:pt idx="29">
                  <c:v>-8378</c:v>
                </c:pt>
                <c:pt idx="30">
                  <c:v>-11922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'MAY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'MAY Published MOS Estimates'!$O$5:$O$35</c:f>
              <c:numCache>
                <c:formatCode>#,##0</c:formatCode>
                <c:ptCount val="31"/>
                <c:pt idx="0">
                  <c:v>7519</c:v>
                </c:pt>
                <c:pt idx="1">
                  <c:v>5908</c:v>
                </c:pt>
                <c:pt idx="2">
                  <c:v>4699</c:v>
                </c:pt>
                <c:pt idx="3">
                  <c:v>4059</c:v>
                </c:pt>
                <c:pt idx="4">
                  <c:v>3319</c:v>
                </c:pt>
                <c:pt idx="5">
                  <c:v>2888</c:v>
                </c:pt>
                <c:pt idx="6">
                  <c:v>2053</c:v>
                </c:pt>
                <c:pt idx="7">
                  <c:v>1616</c:v>
                </c:pt>
                <c:pt idx="8">
                  <c:v>1247</c:v>
                </c:pt>
                <c:pt idx="9">
                  <c:v>1196</c:v>
                </c:pt>
                <c:pt idx="10">
                  <c:v>1011</c:v>
                </c:pt>
                <c:pt idx="11">
                  <c:v>740</c:v>
                </c:pt>
                <c:pt idx="12">
                  <c:v>352</c:v>
                </c:pt>
                <c:pt idx="13">
                  <c:v>207</c:v>
                </c:pt>
                <c:pt idx="14">
                  <c:v>-200</c:v>
                </c:pt>
                <c:pt idx="15">
                  <c:v>-652</c:v>
                </c:pt>
                <c:pt idx="16">
                  <c:v>-950</c:v>
                </c:pt>
                <c:pt idx="17">
                  <c:v>-1257</c:v>
                </c:pt>
                <c:pt idx="18">
                  <c:v>-1363</c:v>
                </c:pt>
                <c:pt idx="19">
                  <c:v>-1501</c:v>
                </c:pt>
                <c:pt idx="20">
                  <c:v>-1656</c:v>
                </c:pt>
                <c:pt idx="21">
                  <c:v>-1880</c:v>
                </c:pt>
                <c:pt idx="22">
                  <c:v>-2117</c:v>
                </c:pt>
                <c:pt idx="23">
                  <c:v>-2684</c:v>
                </c:pt>
                <c:pt idx="24">
                  <c:v>-2858</c:v>
                </c:pt>
                <c:pt idx="25">
                  <c:v>-3272</c:v>
                </c:pt>
                <c:pt idx="26">
                  <c:v>-3500</c:v>
                </c:pt>
                <c:pt idx="27">
                  <c:v>-4295</c:v>
                </c:pt>
                <c:pt idx="28">
                  <c:v>-4983</c:v>
                </c:pt>
                <c:pt idx="29">
                  <c:v>-5443</c:v>
                </c:pt>
                <c:pt idx="30">
                  <c:v>-10320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574280"/>
        <c:axId val="460574672"/>
      </c:lineChart>
      <c:catAx>
        <c:axId val="460574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5746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460574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574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[3]Period_3!$Y$3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[3]Period_3!$Z$3:$AD$3</c:f>
              <c:numCache>
                <c:formatCode>#,##0</c:formatCode>
                <c:ptCount val="5"/>
                <c:pt idx="0">
                  <c:v>-4626</c:v>
                </c:pt>
                <c:pt idx="1">
                  <c:v>-294.73293000000001</c:v>
                </c:pt>
                <c:pt idx="2">
                  <c:v>-351.5</c:v>
                </c:pt>
                <c:pt idx="3">
                  <c:v>-1864.5</c:v>
                </c:pt>
                <c:pt idx="4">
                  <c:v>-2400.5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[3]Period_3!$Y$4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[3]Period_3!$Z$4:$AD$4</c:f>
              <c:numCache>
                <c:formatCode>#,##0</c:formatCode>
                <c:ptCount val="5"/>
                <c:pt idx="0">
                  <c:v>-13335</c:v>
                </c:pt>
                <c:pt idx="1">
                  <c:v>-1892.0871200000001</c:v>
                </c:pt>
                <c:pt idx="2">
                  <c:v>-3135</c:v>
                </c:pt>
                <c:pt idx="3">
                  <c:v>-7678.5</c:v>
                </c:pt>
                <c:pt idx="4">
                  <c:v>-5213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[3]Period_3!$Y$5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[3]Period_3!$Z$5:$AD$5</c:f>
              <c:numCache>
                <c:formatCode>#,##0</c:formatCode>
                <c:ptCount val="5"/>
                <c:pt idx="0">
                  <c:v>-35576</c:v>
                </c:pt>
                <c:pt idx="1">
                  <c:v>-3053.7855599999998</c:v>
                </c:pt>
                <c:pt idx="2">
                  <c:v>-5703</c:v>
                </c:pt>
                <c:pt idx="3">
                  <c:v>-11922</c:v>
                </c:pt>
                <c:pt idx="4">
                  <c:v>-10320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[3]Period_3!$Y$6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[3]Period_3!$Z$6:$AD$6</c:f>
              <c:numCache>
                <c:formatCode>#,##0</c:formatCode>
                <c:ptCount val="5"/>
                <c:pt idx="0">
                  <c:v>-239.67741935483872</c:v>
                </c:pt>
                <c:pt idx="1">
                  <c:v>1197.0163277419358</c:v>
                </c:pt>
                <c:pt idx="2">
                  <c:v>2207.2258064516127</c:v>
                </c:pt>
                <c:pt idx="3">
                  <c:v>-1590.0322580645161</c:v>
                </c:pt>
                <c:pt idx="4">
                  <c:v>-390.87096774193549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[3]Period_3!$Y$7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[3]Period_3!$Z$7:$AD$7</c:f>
              <c:numCache>
                <c:formatCode>#,##0</c:formatCode>
                <c:ptCount val="5"/>
                <c:pt idx="0">
                  <c:v>597</c:v>
                </c:pt>
                <c:pt idx="1">
                  <c:v>895.23191999999995</c:v>
                </c:pt>
                <c:pt idx="2">
                  <c:v>1520</c:v>
                </c:pt>
                <c:pt idx="3">
                  <c:v>-5</c:v>
                </c:pt>
                <c:pt idx="4">
                  <c:v>-652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[3]Period_3!$Y$8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[3]Period_3!$Z$8:$AD$8</c:f>
              <c:numCache>
                <c:formatCode>#,##0</c:formatCode>
                <c:ptCount val="5"/>
                <c:pt idx="0">
                  <c:v>22156</c:v>
                </c:pt>
                <c:pt idx="1">
                  <c:v>5769.9629699999996</c:v>
                </c:pt>
                <c:pt idx="2">
                  <c:v>10385</c:v>
                </c:pt>
                <c:pt idx="3">
                  <c:v>346</c:v>
                </c:pt>
                <c:pt idx="4">
                  <c:v>7519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[3]Period_3!$Y$9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[3]Period_3!$Z$9:$AD$9</c:f>
              <c:numCache>
                <c:formatCode>#,##0</c:formatCode>
                <c:ptCount val="5"/>
                <c:pt idx="0">
                  <c:v>11474</c:v>
                </c:pt>
                <c:pt idx="1">
                  <c:v>4247.5420649999996</c:v>
                </c:pt>
                <c:pt idx="2">
                  <c:v>8687</c:v>
                </c:pt>
                <c:pt idx="3">
                  <c:v>102.5</c:v>
                </c:pt>
                <c:pt idx="4">
                  <c:v>5303.5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[3]Period_3!$Y$10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[3]Period_3!$Z$10:$AD$10</c:f>
              <c:numCache>
                <c:formatCode>#,##0</c:formatCode>
                <c:ptCount val="5"/>
                <c:pt idx="0">
                  <c:v>5520</c:v>
                </c:pt>
                <c:pt idx="1">
                  <c:v>3051.8081000000002</c:v>
                </c:pt>
                <c:pt idx="2">
                  <c:v>4758</c:v>
                </c:pt>
                <c:pt idx="3">
                  <c:v>52.5</c:v>
                </c:pt>
                <c:pt idx="4">
                  <c:v>1431.5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91846520"/>
        <c:axId val="891846912"/>
      </c:lineChart>
      <c:catAx>
        <c:axId val="89184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84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18469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846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'[3]P3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'[3]P3 Graphs &amp; Statistics'!$K$5:$K$35</c:f>
              <c:numCache>
                <c:formatCode>#,##0</c:formatCode>
                <c:ptCount val="31"/>
                <c:pt idx="0">
                  <c:v>22156</c:v>
                </c:pt>
                <c:pt idx="1">
                  <c:v>12579</c:v>
                </c:pt>
                <c:pt idx="2">
                  <c:v>10369</c:v>
                </c:pt>
                <c:pt idx="3">
                  <c:v>9533</c:v>
                </c:pt>
                <c:pt idx="4">
                  <c:v>8540</c:v>
                </c:pt>
                <c:pt idx="5">
                  <c:v>7497</c:v>
                </c:pt>
                <c:pt idx="6">
                  <c:v>6879</c:v>
                </c:pt>
                <c:pt idx="7">
                  <c:v>5724</c:v>
                </c:pt>
                <c:pt idx="8">
                  <c:v>5316</c:v>
                </c:pt>
                <c:pt idx="9">
                  <c:v>4584</c:v>
                </c:pt>
                <c:pt idx="10">
                  <c:v>3582</c:v>
                </c:pt>
                <c:pt idx="11">
                  <c:v>3258</c:v>
                </c:pt>
                <c:pt idx="12">
                  <c:v>2288</c:v>
                </c:pt>
                <c:pt idx="13">
                  <c:v>1895</c:v>
                </c:pt>
                <c:pt idx="14">
                  <c:v>1321</c:v>
                </c:pt>
                <c:pt idx="15">
                  <c:v>597</c:v>
                </c:pt>
                <c:pt idx="16">
                  <c:v>-155</c:v>
                </c:pt>
                <c:pt idx="17">
                  <c:v>-658</c:v>
                </c:pt>
                <c:pt idx="18">
                  <c:v>-1312</c:v>
                </c:pt>
                <c:pt idx="19">
                  <c:v>-2005</c:v>
                </c:pt>
                <c:pt idx="20">
                  <c:v>-2620</c:v>
                </c:pt>
                <c:pt idx="21">
                  <c:v>-3200</c:v>
                </c:pt>
                <c:pt idx="22">
                  <c:v>-4191</c:v>
                </c:pt>
                <c:pt idx="23">
                  <c:v>-5061</c:v>
                </c:pt>
                <c:pt idx="24">
                  <c:v>-6681</c:v>
                </c:pt>
                <c:pt idx="25">
                  <c:v>-7619</c:v>
                </c:pt>
                <c:pt idx="26">
                  <c:v>-8547</c:v>
                </c:pt>
                <c:pt idx="27">
                  <c:v>-9253</c:v>
                </c:pt>
                <c:pt idx="28">
                  <c:v>-10651</c:v>
                </c:pt>
                <c:pt idx="29">
                  <c:v>-16019</c:v>
                </c:pt>
                <c:pt idx="30">
                  <c:v>-35576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'[3]P3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'[3]P3 Graphs &amp; Statistics'!$L$5:$L$35</c:f>
              <c:numCache>
                <c:formatCode>#,##0</c:formatCode>
                <c:ptCount val="31"/>
                <c:pt idx="0">
                  <c:v>5769.9629699999996</c:v>
                </c:pt>
                <c:pt idx="1">
                  <c:v>4360.1427199999998</c:v>
                </c:pt>
                <c:pt idx="2">
                  <c:v>4134.9414100000004</c:v>
                </c:pt>
                <c:pt idx="3">
                  <c:v>3853.8476599999999</c:v>
                </c:pt>
                <c:pt idx="4">
                  <c:v>3674.8427900000002</c:v>
                </c:pt>
                <c:pt idx="5">
                  <c:v>3519.9527499999999</c:v>
                </c:pt>
                <c:pt idx="6">
                  <c:v>3346.2960600000001</c:v>
                </c:pt>
                <c:pt idx="7">
                  <c:v>3167.5927700000002</c:v>
                </c:pt>
                <c:pt idx="8">
                  <c:v>2936.0234300000002</c:v>
                </c:pt>
                <c:pt idx="9">
                  <c:v>2693.0506399999999</c:v>
                </c:pt>
                <c:pt idx="10">
                  <c:v>2322.2829999999999</c:v>
                </c:pt>
                <c:pt idx="11">
                  <c:v>1957.1337900000001</c:v>
                </c:pt>
                <c:pt idx="12">
                  <c:v>1604.2297100000001</c:v>
                </c:pt>
                <c:pt idx="13">
                  <c:v>1387.9040399999999</c:v>
                </c:pt>
                <c:pt idx="14">
                  <c:v>1063.34716</c:v>
                </c:pt>
                <c:pt idx="15">
                  <c:v>895.23191999999995</c:v>
                </c:pt>
                <c:pt idx="16">
                  <c:v>674.75447999999994</c:v>
                </c:pt>
                <c:pt idx="17">
                  <c:v>422.15625</c:v>
                </c:pt>
                <c:pt idx="18">
                  <c:v>157.75049999999999</c:v>
                </c:pt>
                <c:pt idx="19">
                  <c:v>10.4017</c:v>
                </c:pt>
                <c:pt idx="20">
                  <c:v>-23.042339999999999</c:v>
                </c:pt>
                <c:pt idx="21">
                  <c:v>-84.875</c:v>
                </c:pt>
                <c:pt idx="22">
                  <c:v>-208.34773000000001</c:v>
                </c:pt>
                <c:pt idx="23">
                  <c:v>-381.11813000000001</c:v>
                </c:pt>
                <c:pt idx="24">
                  <c:v>-470.875</c:v>
                </c:pt>
                <c:pt idx="25">
                  <c:v>-517.625</c:v>
                </c:pt>
                <c:pt idx="26">
                  <c:v>-937.56200000000001</c:v>
                </c:pt>
                <c:pt idx="27">
                  <c:v>-1382.9345900000001</c:v>
                </c:pt>
                <c:pt idx="28">
                  <c:v>-1722.9530600000001</c:v>
                </c:pt>
                <c:pt idx="29">
                  <c:v>-2061.22118</c:v>
                </c:pt>
                <c:pt idx="30">
                  <c:v>-3053.7855599999998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'[3]P3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'[3]P3 Graphs &amp; Statistics'!$M$5:$M$35</c:f>
              <c:numCache>
                <c:formatCode>#,##0</c:formatCode>
                <c:ptCount val="31"/>
                <c:pt idx="0">
                  <c:v>10385</c:v>
                </c:pt>
                <c:pt idx="1">
                  <c:v>9176</c:v>
                </c:pt>
                <c:pt idx="2">
                  <c:v>8198</c:v>
                </c:pt>
                <c:pt idx="3">
                  <c:v>6997</c:v>
                </c:pt>
                <c:pt idx="4">
                  <c:v>6414</c:v>
                </c:pt>
                <c:pt idx="5">
                  <c:v>6090</c:v>
                </c:pt>
                <c:pt idx="6">
                  <c:v>5595</c:v>
                </c:pt>
                <c:pt idx="7">
                  <c:v>5043</c:v>
                </c:pt>
                <c:pt idx="8">
                  <c:v>4473</c:v>
                </c:pt>
                <c:pt idx="9">
                  <c:v>4165</c:v>
                </c:pt>
                <c:pt idx="10">
                  <c:v>3822</c:v>
                </c:pt>
                <c:pt idx="11">
                  <c:v>3520</c:v>
                </c:pt>
                <c:pt idx="12">
                  <c:v>2982</c:v>
                </c:pt>
                <c:pt idx="13">
                  <c:v>2553</c:v>
                </c:pt>
                <c:pt idx="14">
                  <c:v>1973</c:v>
                </c:pt>
                <c:pt idx="15">
                  <c:v>1520</c:v>
                </c:pt>
                <c:pt idx="16">
                  <c:v>1330</c:v>
                </c:pt>
                <c:pt idx="17">
                  <c:v>1096</c:v>
                </c:pt>
                <c:pt idx="18">
                  <c:v>701</c:v>
                </c:pt>
                <c:pt idx="19">
                  <c:v>441</c:v>
                </c:pt>
                <c:pt idx="20">
                  <c:v>264</c:v>
                </c:pt>
                <c:pt idx="21">
                  <c:v>111</c:v>
                </c:pt>
                <c:pt idx="22">
                  <c:v>-257</c:v>
                </c:pt>
                <c:pt idx="23">
                  <c:v>-446</c:v>
                </c:pt>
                <c:pt idx="24">
                  <c:v>-912</c:v>
                </c:pt>
                <c:pt idx="25">
                  <c:v>-1196</c:v>
                </c:pt>
                <c:pt idx="26">
                  <c:v>-1527</c:v>
                </c:pt>
                <c:pt idx="27">
                  <c:v>-2114</c:v>
                </c:pt>
                <c:pt idx="28">
                  <c:v>-2856</c:v>
                </c:pt>
                <c:pt idx="29">
                  <c:v>-3414</c:v>
                </c:pt>
                <c:pt idx="30">
                  <c:v>-5703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'[3]P3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'[3]P3 Graphs &amp; Statistics'!$N$5:$N$35</c:f>
              <c:numCache>
                <c:formatCode>#,##0</c:formatCode>
                <c:ptCount val="31"/>
                <c:pt idx="0">
                  <c:v>346</c:v>
                </c:pt>
                <c:pt idx="1">
                  <c:v>110</c:v>
                </c:pt>
                <c:pt idx="2">
                  <c:v>95</c:v>
                </c:pt>
                <c:pt idx="3">
                  <c:v>84</c:v>
                </c:pt>
                <c:pt idx="4">
                  <c:v>81</c:v>
                </c:pt>
                <c:pt idx="5">
                  <c:v>68</c:v>
                </c:pt>
                <c:pt idx="6">
                  <c:v>61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44</c:v>
                </c:pt>
                <c:pt idx="11">
                  <c:v>39</c:v>
                </c:pt>
                <c:pt idx="12">
                  <c:v>33</c:v>
                </c:pt>
                <c:pt idx="13">
                  <c:v>29</c:v>
                </c:pt>
                <c:pt idx="14">
                  <c:v>13</c:v>
                </c:pt>
                <c:pt idx="15">
                  <c:v>-5</c:v>
                </c:pt>
                <c:pt idx="16">
                  <c:v>-271</c:v>
                </c:pt>
                <c:pt idx="17">
                  <c:v>-403</c:v>
                </c:pt>
                <c:pt idx="18">
                  <c:v>-537</c:v>
                </c:pt>
                <c:pt idx="19">
                  <c:v>-664</c:v>
                </c:pt>
                <c:pt idx="20">
                  <c:v>-923</c:v>
                </c:pt>
                <c:pt idx="21">
                  <c:v>-1173</c:v>
                </c:pt>
                <c:pt idx="22">
                  <c:v>-1562</c:v>
                </c:pt>
                <c:pt idx="23">
                  <c:v>-2167</c:v>
                </c:pt>
                <c:pt idx="24">
                  <c:v>-2671</c:v>
                </c:pt>
                <c:pt idx="25">
                  <c:v>-3214</c:v>
                </c:pt>
                <c:pt idx="26">
                  <c:v>-4247</c:v>
                </c:pt>
                <c:pt idx="27">
                  <c:v>-5330</c:v>
                </c:pt>
                <c:pt idx="28">
                  <c:v>-6979</c:v>
                </c:pt>
                <c:pt idx="29">
                  <c:v>-8378</c:v>
                </c:pt>
                <c:pt idx="30">
                  <c:v>-11922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'[3]P3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'[3]P3 Graphs &amp; Statistics'!$O$5:$O$35</c:f>
              <c:numCache>
                <c:formatCode>#,##0</c:formatCode>
                <c:ptCount val="31"/>
                <c:pt idx="0">
                  <c:v>7519</c:v>
                </c:pt>
                <c:pt idx="1">
                  <c:v>5908</c:v>
                </c:pt>
                <c:pt idx="2">
                  <c:v>4699</c:v>
                </c:pt>
                <c:pt idx="3">
                  <c:v>4059</c:v>
                </c:pt>
                <c:pt idx="4">
                  <c:v>3319</c:v>
                </c:pt>
                <c:pt idx="5">
                  <c:v>2888</c:v>
                </c:pt>
                <c:pt idx="6">
                  <c:v>2053</c:v>
                </c:pt>
                <c:pt idx="7">
                  <c:v>1616</c:v>
                </c:pt>
                <c:pt idx="8">
                  <c:v>1247</c:v>
                </c:pt>
                <c:pt idx="9">
                  <c:v>1196</c:v>
                </c:pt>
                <c:pt idx="10">
                  <c:v>1011</c:v>
                </c:pt>
                <c:pt idx="11">
                  <c:v>740</c:v>
                </c:pt>
                <c:pt idx="12">
                  <c:v>352</c:v>
                </c:pt>
                <c:pt idx="13">
                  <c:v>207</c:v>
                </c:pt>
                <c:pt idx="14">
                  <c:v>-200</c:v>
                </c:pt>
                <c:pt idx="15">
                  <c:v>-652</c:v>
                </c:pt>
                <c:pt idx="16">
                  <c:v>-950</c:v>
                </c:pt>
                <c:pt idx="17">
                  <c:v>-1257</c:v>
                </c:pt>
                <c:pt idx="18">
                  <c:v>-1363</c:v>
                </c:pt>
                <c:pt idx="19">
                  <c:v>-1501</c:v>
                </c:pt>
                <c:pt idx="20">
                  <c:v>-1656</c:v>
                </c:pt>
                <c:pt idx="21">
                  <c:v>-1880</c:v>
                </c:pt>
                <c:pt idx="22">
                  <c:v>-2117</c:v>
                </c:pt>
                <c:pt idx="23">
                  <c:v>-2684</c:v>
                </c:pt>
                <c:pt idx="24">
                  <c:v>-2858</c:v>
                </c:pt>
                <c:pt idx="25">
                  <c:v>-3272</c:v>
                </c:pt>
                <c:pt idx="26">
                  <c:v>-3500</c:v>
                </c:pt>
                <c:pt idx="27">
                  <c:v>-4295</c:v>
                </c:pt>
                <c:pt idx="28">
                  <c:v>-4983</c:v>
                </c:pt>
                <c:pt idx="29">
                  <c:v>-5443</c:v>
                </c:pt>
                <c:pt idx="30">
                  <c:v>-10320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847696"/>
        <c:axId val="891848088"/>
      </c:lineChart>
      <c:catAx>
        <c:axId val="89184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8480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1848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847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'MAR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'MAR Published MOS Estimates'!$K$5:$K$35</c:f>
              <c:numCache>
                <c:formatCode>#,##0</c:formatCode>
                <c:ptCount val="31"/>
                <c:pt idx="0">
                  <c:v>18174</c:v>
                </c:pt>
                <c:pt idx="1">
                  <c:v>12122</c:v>
                </c:pt>
                <c:pt idx="2">
                  <c:v>10869</c:v>
                </c:pt>
                <c:pt idx="3">
                  <c:v>9442</c:v>
                </c:pt>
                <c:pt idx="4">
                  <c:v>6752</c:v>
                </c:pt>
                <c:pt idx="5">
                  <c:v>4865</c:v>
                </c:pt>
                <c:pt idx="6">
                  <c:v>4141</c:v>
                </c:pt>
                <c:pt idx="7">
                  <c:v>3029</c:v>
                </c:pt>
                <c:pt idx="8">
                  <c:v>2732</c:v>
                </c:pt>
                <c:pt idx="9">
                  <c:v>1912</c:v>
                </c:pt>
                <c:pt idx="10">
                  <c:v>1447</c:v>
                </c:pt>
                <c:pt idx="11">
                  <c:v>375</c:v>
                </c:pt>
                <c:pt idx="12">
                  <c:v>-386</c:v>
                </c:pt>
                <c:pt idx="13">
                  <c:v>-939</c:v>
                </c:pt>
                <c:pt idx="14">
                  <c:v>-1820</c:v>
                </c:pt>
                <c:pt idx="15">
                  <c:v>-2147</c:v>
                </c:pt>
                <c:pt idx="16">
                  <c:v>-2871</c:v>
                </c:pt>
                <c:pt idx="17">
                  <c:v>-3307</c:v>
                </c:pt>
                <c:pt idx="18">
                  <c:v>-4038</c:v>
                </c:pt>
                <c:pt idx="19">
                  <c:v>-4307</c:v>
                </c:pt>
                <c:pt idx="20">
                  <c:v>-4833</c:v>
                </c:pt>
                <c:pt idx="21">
                  <c:v>-5245</c:v>
                </c:pt>
                <c:pt idx="22">
                  <c:v>-5918</c:v>
                </c:pt>
                <c:pt idx="23">
                  <c:v>-7507</c:v>
                </c:pt>
                <c:pt idx="24">
                  <c:v>-8494</c:v>
                </c:pt>
                <c:pt idx="25">
                  <c:v>-9138</c:v>
                </c:pt>
                <c:pt idx="26">
                  <c:v>-10171</c:v>
                </c:pt>
                <c:pt idx="27">
                  <c:v>-11439</c:v>
                </c:pt>
                <c:pt idx="28">
                  <c:v>-12050</c:v>
                </c:pt>
                <c:pt idx="29">
                  <c:v>-14708</c:v>
                </c:pt>
                <c:pt idx="30">
                  <c:v>-32619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'MAR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'MAR Published MOS Estimates'!$L$5:$L$35</c:f>
              <c:numCache>
                <c:formatCode>#,##0</c:formatCode>
                <c:ptCount val="31"/>
                <c:pt idx="0">
                  <c:v>2274.77637</c:v>
                </c:pt>
                <c:pt idx="1">
                  <c:v>1751.1230399999999</c:v>
                </c:pt>
                <c:pt idx="2">
                  <c:v>1575.4853499999999</c:v>
                </c:pt>
                <c:pt idx="3">
                  <c:v>1233.9160099999999</c:v>
                </c:pt>
                <c:pt idx="4">
                  <c:v>1105.0848800000001</c:v>
                </c:pt>
                <c:pt idx="5">
                  <c:v>1000.20254</c:v>
                </c:pt>
                <c:pt idx="6">
                  <c:v>789.67772000000002</c:v>
                </c:pt>
                <c:pt idx="7">
                  <c:v>724.72144000000003</c:v>
                </c:pt>
                <c:pt idx="8">
                  <c:v>459.03255000000001</c:v>
                </c:pt>
                <c:pt idx="9">
                  <c:v>305.59667999999999</c:v>
                </c:pt>
                <c:pt idx="10">
                  <c:v>181.76172</c:v>
                </c:pt>
                <c:pt idx="11">
                  <c:v>57.017940000000003</c:v>
                </c:pt>
                <c:pt idx="12">
                  <c:v>-19.14453</c:v>
                </c:pt>
                <c:pt idx="13">
                  <c:v>-124.99021999999999</c:v>
                </c:pt>
                <c:pt idx="14">
                  <c:v>-166.69094999999999</c:v>
                </c:pt>
                <c:pt idx="15">
                  <c:v>-257.98827999999997</c:v>
                </c:pt>
                <c:pt idx="16">
                  <c:v>-329.11916000000002</c:v>
                </c:pt>
                <c:pt idx="17">
                  <c:v>-369.01659999999998</c:v>
                </c:pt>
                <c:pt idx="18">
                  <c:v>-414.39893000000001</c:v>
                </c:pt>
                <c:pt idx="19">
                  <c:v>-579.94623999999999</c:v>
                </c:pt>
                <c:pt idx="20">
                  <c:v>-643.92147</c:v>
                </c:pt>
                <c:pt idx="21">
                  <c:v>-688.45315000000005</c:v>
                </c:pt>
                <c:pt idx="22">
                  <c:v>-788.67579000000001</c:v>
                </c:pt>
                <c:pt idx="23">
                  <c:v>-850.11371999999994</c:v>
                </c:pt>
                <c:pt idx="24">
                  <c:v>-933.23925999999994</c:v>
                </c:pt>
                <c:pt idx="25">
                  <c:v>-1014.07812</c:v>
                </c:pt>
                <c:pt idx="26">
                  <c:v>-1101.84439</c:v>
                </c:pt>
                <c:pt idx="27">
                  <c:v>-1293.3028300000001</c:v>
                </c:pt>
                <c:pt idx="28">
                  <c:v>-1581.7807499999999</c:v>
                </c:pt>
                <c:pt idx="29">
                  <c:v>-2008.42661</c:v>
                </c:pt>
                <c:pt idx="30">
                  <c:v>-13021.119140000001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'MAR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'MAR Published MOS Estimates'!$M$5:$M$35</c:f>
              <c:numCache>
                <c:formatCode>#,##0</c:formatCode>
                <c:ptCount val="31"/>
                <c:pt idx="0">
                  <c:v>7800</c:v>
                </c:pt>
                <c:pt idx="1">
                  <c:v>5003</c:v>
                </c:pt>
                <c:pt idx="2">
                  <c:v>4308</c:v>
                </c:pt>
                <c:pt idx="3">
                  <c:v>3871</c:v>
                </c:pt>
                <c:pt idx="4">
                  <c:v>3245</c:v>
                </c:pt>
                <c:pt idx="5">
                  <c:v>2997</c:v>
                </c:pt>
                <c:pt idx="6">
                  <c:v>2589</c:v>
                </c:pt>
                <c:pt idx="7">
                  <c:v>2452</c:v>
                </c:pt>
                <c:pt idx="8">
                  <c:v>1547</c:v>
                </c:pt>
                <c:pt idx="9">
                  <c:v>1230</c:v>
                </c:pt>
                <c:pt idx="10">
                  <c:v>1104</c:v>
                </c:pt>
                <c:pt idx="11">
                  <c:v>988</c:v>
                </c:pt>
                <c:pt idx="12">
                  <c:v>782</c:v>
                </c:pt>
                <c:pt idx="13">
                  <c:v>565</c:v>
                </c:pt>
                <c:pt idx="14">
                  <c:v>248</c:v>
                </c:pt>
                <c:pt idx="15">
                  <c:v>145</c:v>
                </c:pt>
                <c:pt idx="16">
                  <c:v>-105</c:v>
                </c:pt>
                <c:pt idx="17">
                  <c:v>-319</c:v>
                </c:pt>
                <c:pt idx="18">
                  <c:v>-547</c:v>
                </c:pt>
                <c:pt idx="19">
                  <c:v>-789</c:v>
                </c:pt>
                <c:pt idx="20">
                  <c:v>-1190</c:v>
                </c:pt>
                <c:pt idx="21">
                  <c:v>-1333</c:v>
                </c:pt>
                <c:pt idx="22">
                  <c:v>-1454</c:v>
                </c:pt>
                <c:pt idx="23">
                  <c:v>-1506</c:v>
                </c:pt>
                <c:pt idx="24">
                  <c:v>-1693</c:v>
                </c:pt>
                <c:pt idx="25">
                  <c:v>-1924</c:v>
                </c:pt>
                <c:pt idx="26">
                  <c:v>-2107</c:v>
                </c:pt>
                <c:pt idx="27">
                  <c:v>-2528</c:v>
                </c:pt>
                <c:pt idx="28">
                  <c:v>-2747</c:v>
                </c:pt>
                <c:pt idx="29">
                  <c:v>-3001</c:v>
                </c:pt>
                <c:pt idx="30">
                  <c:v>-5950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'MAR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'MAR Published MOS Estimates'!$N$5:$N$35</c:f>
              <c:numCache>
                <c:formatCode>#,##0</c:formatCode>
                <c:ptCount val="31"/>
                <c:pt idx="0">
                  <c:v>846</c:v>
                </c:pt>
                <c:pt idx="1">
                  <c:v>110</c:v>
                </c:pt>
                <c:pt idx="2">
                  <c:v>94</c:v>
                </c:pt>
                <c:pt idx="3">
                  <c:v>83</c:v>
                </c:pt>
                <c:pt idx="4">
                  <c:v>75</c:v>
                </c:pt>
                <c:pt idx="5">
                  <c:v>69</c:v>
                </c:pt>
                <c:pt idx="6">
                  <c:v>64</c:v>
                </c:pt>
                <c:pt idx="7">
                  <c:v>59</c:v>
                </c:pt>
                <c:pt idx="8">
                  <c:v>53</c:v>
                </c:pt>
                <c:pt idx="9">
                  <c:v>52</c:v>
                </c:pt>
                <c:pt idx="10">
                  <c:v>46</c:v>
                </c:pt>
                <c:pt idx="11">
                  <c:v>43</c:v>
                </c:pt>
                <c:pt idx="12">
                  <c:v>38</c:v>
                </c:pt>
                <c:pt idx="13">
                  <c:v>33</c:v>
                </c:pt>
                <c:pt idx="14">
                  <c:v>29</c:v>
                </c:pt>
                <c:pt idx="15">
                  <c:v>21</c:v>
                </c:pt>
                <c:pt idx="16">
                  <c:v>5</c:v>
                </c:pt>
                <c:pt idx="17">
                  <c:v>1</c:v>
                </c:pt>
                <c:pt idx="18">
                  <c:v>-1</c:v>
                </c:pt>
                <c:pt idx="19">
                  <c:v>-1</c:v>
                </c:pt>
                <c:pt idx="20">
                  <c:v>-4</c:v>
                </c:pt>
                <c:pt idx="21">
                  <c:v>-7</c:v>
                </c:pt>
                <c:pt idx="22">
                  <c:v>-66</c:v>
                </c:pt>
                <c:pt idx="23">
                  <c:v>-130</c:v>
                </c:pt>
                <c:pt idx="24">
                  <c:v>-294</c:v>
                </c:pt>
                <c:pt idx="25">
                  <c:v>-438</c:v>
                </c:pt>
                <c:pt idx="26">
                  <c:v>-1198</c:v>
                </c:pt>
                <c:pt idx="27">
                  <c:v>-2028</c:v>
                </c:pt>
                <c:pt idx="28">
                  <c:v>-2685</c:v>
                </c:pt>
                <c:pt idx="29">
                  <c:v>-3170</c:v>
                </c:pt>
                <c:pt idx="30">
                  <c:v>-9977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'MAR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'MAR Published MOS Estimates'!$O$5:$O$35</c:f>
              <c:numCache>
                <c:formatCode>#,##0</c:formatCode>
                <c:ptCount val="31"/>
                <c:pt idx="0">
                  <c:v>8810</c:v>
                </c:pt>
                <c:pt idx="1">
                  <c:v>6123</c:v>
                </c:pt>
                <c:pt idx="2">
                  <c:v>4382</c:v>
                </c:pt>
                <c:pt idx="3">
                  <c:v>4143</c:v>
                </c:pt>
                <c:pt idx="4">
                  <c:v>3555</c:v>
                </c:pt>
                <c:pt idx="5">
                  <c:v>3049</c:v>
                </c:pt>
                <c:pt idx="6">
                  <c:v>2632</c:v>
                </c:pt>
                <c:pt idx="7">
                  <c:v>2458</c:v>
                </c:pt>
                <c:pt idx="8">
                  <c:v>2309</c:v>
                </c:pt>
                <c:pt idx="9">
                  <c:v>1960</c:v>
                </c:pt>
                <c:pt idx="10">
                  <c:v>1716</c:v>
                </c:pt>
                <c:pt idx="11">
                  <c:v>1267</c:v>
                </c:pt>
                <c:pt idx="12">
                  <c:v>1141</c:v>
                </c:pt>
                <c:pt idx="13">
                  <c:v>919</c:v>
                </c:pt>
                <c:pt idx="14">
                  <c:v>716</c:v>
                </c:pt>
                <c:pt idx="15">
                  <c:v>171</c:v>
                </c:pt>
                <c:pt idx="16">
                  <c:v>65</c:v>
                </c:pt>
                <c:pt idx="17">
                  <c:v>-236</c:v>
                </c:pt>
                <c:pt idx="18">
                  <c:v>-333</c:v>
                </c:pt>
                <c:pt idx="19">
                  <c:v>-483</c:v>
                </c:pt>
                <c:pt idx="20">
                  <c:v>-679</c:v>
                </c:pt>
                <c:pt idx="21">
                  <c:v>-1049</c:v>
                </c:pt>
                <c:pt idx="22">
                  <c:v>-1163</c:v>
                </c:pt>
                <c:pt idx="23">
                  <c:v>-1544</c:v>
                </c:pt>
                <c:pt idx="24">
                  <c:v>-1867</c:v>
                </c:pt>
                <c:pt idx="25">
                  <c:v>-2486</c:v>
                </c:pt>
                <c:pt idx="26">
                  <c:v>-3089</c:v>
                </c:pt>
                <c:pt idx="27">
                  <c:v>-3996</c:v>
                </c:pt>
                <c:pt idx="28">
                  <c:v>-5878</c:v>
                </c:pt>
                <c:pt idx="29">
                  <c:v>-6805</c:v>
                </c:pt>
                <c:pt idx="30">
                  <c:v>-10499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983400"/>
        <c:axId val="889983792"/>
      </c:lineChart>
      <c:catAx>
        <c:axId val="889983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9837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998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983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[3]Period_1!$Y$3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[3]Period_1!$Z$3:$AD$3</c:f>
              <c:numCache>
                <c:formatCode>#,##0</c:formatCode>
                <c:ptCount val="5"/>
                <c:pt idx="0">
                  <c:v>-6712.5</c:v>
                </c:pt>
                <c:pt idx="1">
                  <c:v>-819.39475500000003</c:v>
                </c:pt>
                <c:pt idx="2">
                  <c:v>-1480</c:v>
                </c:pt>
                <c:pt idx="3">
                  <c:v>-98</c:v>
                </c:pt>
                <c:pt idx="4">
                  <c:v>-1353.5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[3]Period_1!$Y$4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[3]Period_1!$Z$4:$AD$4</c:f>
              <c:numCache>
                <c:formatCode>#,##0</c:formatCode>
                <c:ptCount val="5"/>
                <c:pt idx="0">
                  <c:v>-13379</c:v>
                </c:pt>
                <c:pt idx="1">
                  <c:v>-1795.1036799999999</c:v>
                </c:pt>
                <c:pt idx="2">
                  <c:v>-2874</c:v>
                </c:pt>
                <c:pt idx="3">
                  <c:v>-2927.5</c:v>
                </c:pt>
                <c:pt idx="4">
                  <c:v>-6341.5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[3]Period_1!$Y$5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[3]Period_1!$Z$5:$AD$5</c:f>
              <c:numCache>
                <c:formatCode>#,##0</c:formatCode>
                <c:ptCount val="5"/>
                <c:pt idx="0">
                  <c:v>-32619</c:v>
                </c:pt>
                <c:pt idx="1">
                  <c:v>-13021.119140000001</c:v>
                </c:pt>
                <c:pt idx="2">
                  <c:v>-5950</c:v>
                </c:pt>
                <c:pt idx="3">
                  <c:v>-9977</c:v>
                </c:pt>
                <c:pt idx="4">
                  <c:v>-10499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[3]Period_1!$Y$6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[3]Period_1!$Z$6:$AD$6</c:f>
              <c:numCache>
                <c:formatCode>#,##0</c:formatCode>
                <c:ptCount val="5"/>
                <c:pt idx="0">
                  <c:v>-2131.516129032258</c:v>
                </c:pt>
                <c:pt idx="1">
                  <c:v>-475.09206129032259</c:v>
                </c:pt>
                <c:pt idx="2">
                  <c:v>376.80645161290323</c:v>
                </c:pt>
                <c:pt idx="3">
                  <c:v>-589.61290322580646</c:v>
                </c:pt>
                <c:pt idx="4">
                  <c:v>171.25806451612902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[3]Period_1!$Y$7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[3]Period_1!$Z$7:$AD$7</c:f>
              <c:numCache>
                <c:formatCode>#,##0</c:formatCode>
                <c:ptCount val="5"/>
                <c:pt idx="0">
                  <c:v>-2147</c:v>
                </c:pt>
                <c:pt idx="1">
                  <c:v>-257.98827999999997</c:v>
                </c:pt>
                <c:pt idx="2">
                  <c:v>145</c:v>
                </c:pt>
                <c:pt idx="3">
                  <c:v>21</c:v>
                </c:pt>
                <c:pt idx="4">
                  <c:v>171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[3]Period_1!$Y$8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[3]Period_1!$Z$8:$AD$8</c:f>
              <c:numCache>
                <c:formatCode>#,##0</c:formatCode>
                <c:ptCount val="5"/>
                <c:pt idx="0">
                  <c:v>18174</c:v>
                </c:pt>
                <c:pt idx="1">
                  <c:v>2274.77637</c:v>
                </c:pt>
                <c:pt idx="2">
                  <c:v>7800</c:v>
                </c:pt>
                <c:pt idx="3">
                  <c:v>846</c:v>
                </c:pt>
                <c:pt idx="4">
                  <c:v>8810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[3]Period_1!$Y$9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[3]Period_1!$Z$9:$AD$9</c:f>
              <c:numCache>
                <c:formatCode>#,##0</c:formatCode>
                <c:ptCount val="5"/>
                <c:pt idx="0">
                  <c:v>11495.5</c:v>
                </c:pt>
                <c:pt idx="1">
                  <c:v>1663.3041949999999</c:v>
                </c:pt>
                <c:pt idx="2">
                  <c:v>4655.5</c:v>
                </c:pt>
                <c:pt idx="3">
                  <c:v>102</c:v>
                </c:pt>
                <c:pt idx="4">
                  <c:v>5252.5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[3]Period_1!$Y$10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[3]Period_1!$Z$10:$AD$10</c:f>
              <c:numCache>
                <c:formatCode>#,##0</c:formatCode>
                <c:ptCount val="5"/>
                <c:pt idx="0">
                  <c:v>2880.5</c:v>
                </c:pt>
                <c:pt idx="1">
                  <c:v>591.87699500000008</c:v>
                </c:pt>
                <c:pt idx="2">
                  <c:v>1999.5</c:v>
                </c:pt>
                <c:pt idx="3">
                  <c:v>56</c:v>
                </c:pt>
                <c:pt idx="4">
                  <c:v>2383.5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99154200"/>
        <c:axId val="699154592"/>
      </c:lineChart>
      <c:catAx>
        <c:axId val="69915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15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9154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154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'[3]P1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'[3]P1 Graphs &amp; Statistics'!$K$5:$K$35</c:f>
              <c:numCache>
                <c:formatCode>#,##0</c:formatCode>
                <c:ptCount val="31"/>
                <c:pt idx="0">
                  <c:v>18174</c:v>
                </c:pt>
                <c:pt idx="1">
                  <c:v>12122</c:v>
                </c:pt>
                <c:pt idx="2">
                  <c:v>10869</c:v>
                </c:pt>
                <c:pt idx="3">
                  <c:v>9442</c:v>
                </c:pt>
                <c:pt idx="4">
                  <c:v>6752</c:v>
                </c:pt>
                <c:pt idx="5">
                  <c:v>4865</c:v>
                </c:pt>
                <c:pt idx="6">
                  <c:v>4141</c:v>
                </c:pt>
                <c:pt idx="7">
                  <c:v>3029</c:v>
                </c:pt>
                <c:pt idx="8">
                  <c:v>2732</c:v>
                </c:pt>
                <c:pt idx="9">
                  <c:v>1912</c:v>
                </c:pt>
                <c:pt idx="10">
                  <c:v>1447</c:v>
                </c:pt>
                <c:pt idx="11">
                  <c:v>375</c:v>
                </c:pt>
                <c:pt idx="12">
                  <c:v>-386</c:v>
                </c:pt>
                <c:pt idx="13">
                  <c:v>-939</c:v>
                </c:pt>
                <c:pt idx="14">
                  <c:v>-1820</c:v>
                </c:pt>
                <c:pt idx="15">
                  <c:v>-2147</c:v>
                </c:pt>
                <c:pt idx="16">
                  <c:v>-2871</c:v>
                </c:pt>
                <c:pt idx="17">
                  <c:v>-3307</c:v>
                </c:pt>
                <c:pt idx="18">
                  <c:v>-4038</c:v>
                </c:pt>
                <c:pt idx="19">
                  <c:v>-4307</c:v>
                </c:pt>
                <c:pt idx="20">
                  <c:v>-4833</c:v>
                </c:pt>
                <c:pt idx="21">
                  <c:v>-5245</c:v>
                </c:pt>
                <c:pt idx="22">
                  <c:v>-5918</c:v>
                </c:pt>
                <c:pt idx="23">
                  <c:v>-7507</c:v>
                </c:pt>
                <c:pt idx="24">
                  <c:v>-8494</c:v>
                </c:pt>
                <c:pt idx="25">
                  <c:v>-9138</c:v>
                </c:pt>
                <c:pt idx="26">
                  <c:v>-10171</c:v>
                </c:pt>
                <c:pt idx="27">
                  <c:v>-11439</c:v>
                </c:pt>
                <c:pt idx="28">
                  <c:v>-12050</c:v>
                </c:pt>
                <c:pt idx="29">
                  <c:v>-14708</c:v>
                </c:pt>
                <c:pt idx="30">
                  <c:v>-32619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'[3]P1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'[3]P1 Graphs &amp; Statistics'!$L$5:$L$35</c:f>
              <c:numCache>
                <c:formatCode>#,##0</c:formatCode>
                <c:ptCount val="31"/>
                <c:pt idx="0">
                  <c:v>2274.77637</c:v>
                </c:pt>
                <c:pt idx="1">
                  <c:v>1751.1230399999999</c:v>
                </c:pt>
                <c:pt idx="2">
                  <c:v>1575.4853499999999</c:v>
                </c:pt>
                <c:pt idx="3">
                  <c:v>1233.9160099999999</c:v>
                </c:pt>
                <c:pt idx="4">
                  <c:v>1105.0848800000001</c:v>
                </c:pt>
                <c:pt idx="5">
                  <c:v>1000.20254</c:v>
                </c:pt>
                <c:pt idx="6">
                  <c:v>789.67772000000002</c:v>
                </c:pt>
                <c:pt idx="7">
                  <c:v>724.72144000000003</c:v>
                </c:pt>
                <c:pt idx="8">
                  <c:v>459.03255000000001</c:v>
                </c:pt>
                <c:pt idx="9">
                  <c:v>305.59667999999999</c:v>
                </c:pt>
                <c:pt idx="10">
                  <c:v>181.76172</c:v>
                </c:pt>
                <c:pt idx="11">
                  <c:v>57.017940000000003</c:v>
                </c:pt>
                <c:pt idx="12">
                  <c:v>-19.14453</c:v>
                </c:pt>
                <c:pt idx="13">
                  <c:v>-124.99021999999999</c:v>
                </c:pt>
                <c:pt idx="14">
                  <c:v>-166.69094999999999</c:v>
                </c:pt>
                <c:pt idx="15">
                  <c:v>-257.98827999999997</c:v>
                </c:pt>
                <c:pt idx="16">
                  <c:v>-329.11916000000002</c:v>
                </c:pt>
                <c:pt idx="17">
                  <c:v>-369.01659999999998</c:v>
                </c:pt>
                <c:pt idx="18">
                  <c:v>-414.39893000000001</c:v>
                </c:pt>
                <c:pt idx="19">
                  <c:v>-579.94623999999999</c:v>
                </c:pt>
                <c:pt idx="20">
                  <c:v>-643.92147</c:v>
                </c:pt>
                <c:pt idx="21">
                  <c:v>-688.45315000000005</c:v>
                </c:pt>
                <c:pt idx="22">
                  <c:v>-788.67579000000001</c:v>
                </c:pt>
                <c:pt idx="23">
                  <c:v>-850.11371999999994</c:v>
                </c:pt>
                <c:pt idx="24">
                  <c:v>-933.23925999999994</c:v>
                </c:pt>
                <c:pt idx="25">
                  <c:v>-1014.07812</c:v>
                </c:pt>
                <c:pt idx="26">
                  <c:v>-1101.84439</c:v>
                </c:pt>
                <c:pt idx="27">
                  <c:v>-1293.3028300000001</c:v>
                </c:pt>
                <c:pt idx="28">
                  <c:v>-1581.7807499999999</c:v>
                </c:pt>
                <c:pt idx="29">
                  <c:v>-2008.42661</c:v>
                </c:pt>
                <c:pt idx="30">
                  <c:v>-13021.119140000001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'[3]P1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'[3]P1 Graphs &amp; Statistics'!$M$5:$M$35</c:f>
              <c:numCache>
                <c:formatCode>#,##0</c:formatCode>
                <c:ptCount val="31"/>
                <c:pt idx="0">
                  <c:v>7800</c:v>
                </c:pt>
                <c:pt idx="1">
                  <c:v>5003</c:v>
                </c:pt>
                <c:pt idx="2">
                  <c:v>4308</c:v>
                </c:pt>
                <c:pt idx="3">
                  <c:v>3871</c:v>
                </c:pt>
                <c:pt idx="4">
                  <c:v>3245</c:v>
                </c:pt>
                <c:pt idx="5">
                  <c:v>2997</c:v>
                </c:pt>
                <c:pt idx="6">
                  <c:v>2589</c:v>
                </c:pt>
                <c:pt idx="7">
                  <c:v>2452</c:v>
                </c:pt>
                <c:pt idx="8">
                  <c:v>1547</c:v>
                </c:pt>
                <c:pt idx="9">
                  <c:v>1230</c:v>
                </c:pt>
                <c:pt idx="10">
                  <c:v>1104</c:v>
                </c:pt>
                <c:pt idx="11">
                  <c:v>988</c:v>
                </c:pt>
                <c:pt idx="12">
                  <c:v>782</c:v>
                </c:pt>
                <c:pt idx="13">
                  <c:v>565</c:v>
                </c:pt>
                <c:pt idx="14">
                  <c:v>248</c:v>
                </c:pt>
                <c:pt idx="15">
                  <c:v>145</c:v>
                </c:pt>
                <c:pt idx="16">
                  <c:v>-105</c:v>
                </c:pt>
                <c:pt idx="17">
                  <c:v>-319</c:v>
                </c:pt>
                <c:pt idx="18">
                  <c:v>-547</c:v>
                </c:pt>
                <c:pt idx="19">
                  <c:v>-789</c:v>
                </c:pt>
                <c:pt idx="20">
                  <c:v>-1190</c:v>
                </c:pt>
                <c:pt idx="21">
                  <c:v>-1333</c:v>
                </c:pt>
                <c:pt idx="22">
                  <c:v>-1454</c:v>
                </c:pt>
                <c:pt idx="23">
                  <c:v>-1506</c:v>
                </c:pt>
                <c:pt idx="24">
                  <c:v>-1693</c:v>
                </c:pt>
                <c:pt idx="25">
                  <c:v>-1924</c:v>
                </c:pt>
                <c:pt idx="26">
                  <c:v>-2107</c:v>
                </c:pt>
                <c:pt idx="27">
                  <c:v>-2528</c:v>
                </c:pt>
                <c:pt idx="28">
                  <c:v>-2747</c:v>
                </c:pt>
                <c:pt idx="29">
                  <c:v>-3001</c:v>
                </c:pt>
                <c:pt idx="30">
                  <c:v>-5950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'[3]P1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'[3]P1 Graphs &amp; Statistics'!$N$5:$N$35</c:f>
              <c:numCache>
                <c:formatCode>#,##0</c:formatCode>
                <c:ptCount val="31"/>
                <c:pt idx="0">
                  <c:v>846</c:v>
                </c:pt>
                <c:pt idx="1">
                  <c:v>110</c:v>
                </c:pt>
                <c:pt idx="2">
                  <c:v>94</c:v>
                </c:pt>
                <c:pt idx="3">
                  <c:v>83</c:v>
                </c:pt>
                <c:pt idx="4">
                  <c:v>75</c:v>
                </c:pt>
                <c:pt idx="5">
                  <c:v>69</c:v>
                </c:pt>
                <c:pt idx="6">
                  <c:v>64</c:v>
                </c:pt>
                <c:pt idx="7">
                  <c:v>59</c:v>
                </c:pt>
                <c:pt idx="8">
                  <c:v>53</c:v>
                </c:pt>
                <c:pt idx="9">
                  <c:v>52</c:v>
                </c:pt>
                <c:pt idx="10">
                  <c:v>46</c:v>
                </c:pt>
                <c:pt idx="11">
                  <c:v>43</c:v>
                </c:pt>
                <c:pt idx="12">
                  <c:v>38</c:v>
                </c:pt>
                <c:pt idx="13">
                  <c:v>33</c:v>
                </c:pt>
                <c:pt idx="14">
                  <c:v>29</c:v>
                </c:pt>
                <c:pt idx="15">
                  <c:v>21</c:v>
                </c:pt>
                <c:pt idx="16">
                  <c:v>5</c:v>
                </c:pt>
                <c:pt idx="17">
                  <c:v>1</c:v>
                </c:pt>
                <c:pt idx="18">
                  <c:v>-1</c:v>
                </c:pt>
                <c:pt idx="19">
                  <c:v>-1</c:v>
                </c:pt>
                <c:pt idx="20">
                  <c:v>-4</c:v>
                </c:pt>
                <c:pt idx="21">
                  <c:v>-7</c:v>
                </c:pt>
                <c:pt idx="22">
                  <c:v>-66</c:v>
                </c:pt>
                <c:pt idx="23">
                  <c:v>-130</c:v>
                </c:pt>
                <c:pt idx="24">
                  <c:v>-294</c:v>
                </c:pt>
                <c:pt idx="25">
                  <c:v>-438</c:v>
                </c:pt>
                <c:pt idx="26">
                  <c:v>-1198</c:v>
                </c:pt>
                <c:pt idx="27">
                  <c:v>-2028</c:v>
                </c:pt>
                <c:pt idx="28">
                  <c:v>-2685</c:v>
                </c:pt>
                <c:pt idx="29">
                  <c:v>-3170</c:v>
                </c:pt>
                <c:pt idx="30">
                  <c:v>-9977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'[3]P1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'[3]P1 Graphs &amp; Statistics'!$O$5:$O$35</c:f>
              <c:numCache>
                <c:formatCode>#,##0</c:formatCode>
                <c:ptCount val="31"/>
                <c:pt idx="0">
                  <c:v>8810</c:v>
                </c:pt>
                <c:pt idx="1">
                  <c:v>6123</c:v>
                </c:pt>
                <c:pt idx="2">
                  <c:v>4382</c:v>
                </c:pt>
                <c:pt idx="3">
                  <c:v>4143</c:v>
                </c:pt>
                <c:pt idx="4">
                  <c:v>3555</c:v>
                </c:pt>
                <c:pt idx="5">
                  <c:v>3049</c:v>
                </c:pt>
                <c:pt idx="6">
                  <c:v>2632</c:v>
                </c:pt>
                <c:pt idx="7">
                  <c:v>2458</c:v>
                </c:pt>
                <c:pt idx="8">
                  <c:v>2309</c:v>
                </c:pt>
                <c:pt idx="9">
                  <c:v>1960</c:v>
                </c:pt>
                <c:pt idx="10">
                  <c:v>1716</c:v>
                </c:pt>
                <c:pt idx="11">
                  <c:v>1267</c:v>
                </c:pt>
                <c:pt idx="12">
                  <c:v>1141</c:v>
                </c:pt>
                <c:pt idx="13">
                  <c:v>919</c:v>
                </c:pt>
                <c:pt idx="14">
                  <c:v>716</c:v>
                </c:pt>
                <c:pt idx="15">
                  <c:v>171</c:v>
                </c:pt>
                <c:pt idx="16">
                  <c:v>65</c:v>
                </c:pt>
                <c:pt idx="17">
                  <c:v>-236</c:v>
                </c:pt>
                <c:pt idx="18">
                  <c:v>-333</c:v>
                </c:pt>
                <c:pt idx="19">
                  <c:v>-483</c:v>
                </c:pt>
                <c:pt idx="20">
                  <c:v>-679</c:v>
                </c:pt>
                <c:pt idx="21">
                  <c:v>-1049</c:v>
                </c:pt>
                <c:pt idx="22">
                  <c:v>-1163</c:v>
                </c:pt>
                <c:pt idx="23">
                  <c:v>-1544</c:v>
                </c:pt>
                <c:pt idx="24">
                  <c:v>-1867</c:v>
                </c:pt>
                <c:pt idx="25">
                  <c:v>-2486</c:v>
                </c:pt>
                <c:pt idx="26">
                  <c:v>-3089</c:v>
                </c:pt>
                <c:pt idx="27">
                  <c:v>-3996</c:v>
                </c:pt>
                <c:pt idx="28">
                  <c:v>-5878</c:v>
                </c:pt>
                <c:pt idx="29">
                  <c:v>-6805</c:v>
                </c:pt>
                <c:pt idx="30">
                  <c:v>-10499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155376"/>
        <c:axId val="699155768"/>
      </c:lineChart>
      <c:catAx>
        <c:axId val="69915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15576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99155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155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[1]Period_2!$Y$3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[1]Period_2!$Z$3:$AD$3</c:f>
              <c:numCache>
                <c:formatCode>General</c:formatCode>
                <c:ptCount val="5"/>
                <c:pt idx="0">
                  <c:v>-5904.5</c:v>
                </c:pt>
                <c:pt idx="1">
                  <c:v>-1070.91149</c:v>
                </c:pt>
                <c:pt idx="2">
                  <c:v>-1850.75</c:v>
                </c:pt>
                <c:pt idx="3">
                  <c:v>-1009</c:v>
                </c:pt>
                <c:pt idx="4">
                  <c:v>-2545.25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[1]Period_2!$Y$4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[1]Period_2!$Z$4:$AD$4</c:f>
              <c:numCache>
                <c:formatCode>General</c:formatCode>
                <c:ptCount val="5"/>
                <c:pt idx="0">
                  <c:v>-15004.199999999999</c:v>
                </c:pt>
                <c:pt idx="1">
                  <c:v>-1881.6786770000001</c:v>
                </c:pt>
                <c:pt idx="2">
                  <c:v>-6128</c:v>
                </c:pt>
                <c:pt idx="3">
                  <c:v>-4946.55</c:v>
                </c:pt>
                <c:pt idx="4">
                  <c:v>-6327.7999999999993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[1]Period_2!$Y$5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[1]Period_2!$Z$5:$AD$5</c:f>
              <c:numCache>
                <c:formatCode>General</c:formatCode>
                <c:ptCount val="5"/>
                <c:pt idx="0">
                  <c:v>-22008</c:v>
                </c:pt>
                <c:pt idx="1">
                  <c:v>-4872.7685499999998</c:v>
                </c:pt>
                <c:pt idx="2">
                  <c:v>-11025</c:v>
                </c:pt>
                <c:pt idx="3">
                  <c:v>-10688</c:v>
                </c:pt>
                <c:pt idx="4">
                  <c:v>-10683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[1]Period_2!$Y$6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[1]Period_2!$Z$6:$AD$6</c:f>
              <c:numCache>
                <c:formatCode>General</c:formatCode>
                <c:ptCount val="5"/>
                <c:pt idx="0">
                  <c:v>-681.73333333333335</c:v>
                </c:pt>
                <c:pt idx="1">
                  <c:v>-174.32655366666663</c:v>
                </c:pt>
                <c:pt idx="2">
                  <c:v>282.53333333333336</c:v>
                </c:pt>
                <c:pt idx="3">
                  <c:v>-1027.0333333333333</c:v>
                </c:pt>
                <c:pt idx="4">
                  <c:v>-527.13333333333333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[1]Period_2!$Y$7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[1]Period_2!$Z$7:$AD$7</c:f>
              <c:numCache>
                <c:formatCode>General</c:formatCode>
                <c:ptCount val="5"/>
                <c:pt idx="0">
                  <c:v>14.5</c:v>
                </c:pt>
                <c:pt idx="1">
                  <c:v>-225.8596</c:v>
                </c:pt>
                <c:pt idx="2">
                  <c:v>276</c:v>
                </c:pt>
                <c:pt idx="3">
                  <c:v>27.5</c:v>
                </c:pt>
                <c:pt idx="4">
                  <c:v>-339.5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[1]Period_2!$Y$8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[1]Period_2!$Z$8:$AD$8</c:f>
              <c:numCache>
                <c:formatCode>General</c:formatCode>
                <c:ptCount val="5"/>
                <c:pt idx="0">
                  <c:v>20462</c:v>
                </c:pt>
                <c:pt idx="1">
                  <c:v>3793.9326599999999</c:v>
                </c:pt>
                <c:pt idx="2">
                  <c:v>12113</c:v>
                </c:pt>
                <c:pt idx="3">
                  <c:v>133</c:v>
                </c:pt>
                <c:pt idx="4">
                  <c:v>8778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[1]Period_2!$Y$9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[1]Period_2!$Z$9:$AD$9</c:f>
              <c:numCache>
                <c:formatCode>General</c:formatCode>
                <c:ptCount val="5"/>
                <c:pt idx="0">
                  <c:v>11803.099999999995</c:v>
                </c:pt>
                <c:pt idx="1">
                  <c:v>2505.7998959999968</c:v>
                </c:pt>
                <c:pt idx="2">
                  <c:v>6442.0999999999949</c:v>
                </c:pt>
                <c:pt idx="3">
                  <c:v>104.19999999999999</c:v>
                </c:pt>
                <c:pt idx="4">
                  <c:v>4250.5499999999984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[1]Period_2!$Y$10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[1]Period_2!$Z$10:$AD$10</c:f>
              <c:numCache>
                <c:formatCode>General</c:formatCode>
                <c:ptCount val="5"/>
                <c:pt idx="0">
                  <c:v>4244.5</c:v>
                </c:pt>
                <c:pt idx="1">
                  <c:v>439.9793075</c:v>
                </c:pt>
                <c:pt idx="2">
                  <c:v>2486.5</c:v>
                </c:pt>
                <c:pt idx="3">
                  <c:v>63.25</c:v>
                </c:pt>
                <c:pt idx="4">
                  <c:v>2038.25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463386272"/>
        <c:axId val="463386664"/>
      </c:lineChart>
      <c:catAx>
        <c:axId val="4633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86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386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8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'APR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'APR Published MOS Estimates'!$K$5:$K$35</c:f>
              <c:numCache>
                <c:formatCode>#,##0</c:formatCode>
                <c:ptCount val="31"/>
                <c:pt idx="0">
                  <c:v>20462</c:v>
                </c:pt>
                <c:pt idx="1">
                  <c:v>12623</c:v>
                </c:pt>
                <c:pt idx="2">
                  <c:v>10801</c:v>
                </c:pt>
                <c:pt idx="3">
                  <c:v>8867</c:v>
                </c:pt>
                <c:pt idx="4">
                  <c:v>7498</c:v>
                </c:pt>
                <c:pt idx="5">
                  <c:v>6823</c:v>
                </c:pt>
                <c:pt idx="6">
                  <c:v>5567</c:v>
                </c:pt>
                <c:pt idx="7">
                  <c:v>4394</c:v>
                </c:pt>
                <c:pt idx="8">
                  <c:v>3796</c:v>
                </c:pt>
                <c:pt idx="9">
                  <c:v>3213</c:v>
                </c:pt>
                <c:pt idx="10">
                  <c:v>2684</c:v>
                </c:pt>
                <c:pt idx="11">
                  <c:v>2086</c:v>
                </c:pt>
                <c:pt idx="12">
                  <c:v>1229</c:v>
                </c:pt>
                <c:pt idx="13">
                  <c:v>354</c:v>
                </c:pt>
                <c:pt idx="14">
                  <c:v>125</c:v>
                </c:pt>
                <c:pt idx="15">
                  <c:v>-96</c:v>
                </c:pt>
                <c:pt idx="16">
                  <c:v>-663</c:v>
                </c:pt>
                <c:pt idx="17">
                  <c:v>-1041</c:v>
                </c:pt>
                <c:pt idx="18">
                  <c:v>-2460</c:v>
                </c:pt>
                <c:pt idx="19">
                  <c:v>-3262</c:v>
                </c:pt>
                <c:pt idx="20">
                  <c:v>-3813</c:v>
                </c:pt>
                <c:pt idx="21">
                  <c:v>-4559</c:v>
                </c:pt>
                <c:pt idx="22">
                  <c:v>-6353</c:v>
                </c:pt>
                <c:pt idx="23">
                  <c:v>-7277</c:v>
                </c:pt>
                <c:pt idx="24">
                  <c:v>-8283</c:v>
                </c:pt>
                <c:pt idx="25">
                  <c:v>-9828</c:v>
                </c:pt>
                <c:pt idx="26">
                  <c:v>-11515</c:v>
                </c:pt>
                <c:pt idx="27">
                  <c:v>-13946</c:v>
                </c:pt>
                <c:pt idx="28">
                  <c:v>-15870</c:v>
                </c:pt>
                <c:pt idx="29">
                  <c:v>-22008</c:v>
                </c:pt>
                <c:pt idx="30">
                  <c:v>#N/A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'APR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'APR Published MOS Estimates'!$L$5:$L$35</c:f>
              <c:numCache>
                <c:formatCode>#,##0</c:formatCode>
                <c:ptCount val="31"/>
                <c:pt idx="0">
                  <c:v>3793.9326599999999</c:v>
                </c:pt>
                <c:pt idx="1">
                  <c:v>2966.46387</c:v>
                </c:pt>
                <c:pt idx="2">
                  <c:v>1942.7661499999999</c:v>
                </c:pt>
                <c:pt idx="3">
                  <c:v>1545.22315</c:v>
                </c:pt>
                <c:pt idx="4">
                  <c:v>1250.87472</c:v>
                </c:pt>
                <c:pt idx="5">
                  <c:v>917.92285000000004</c:v>
                </c:pt>
                <c:pt idx="6">
                  <c:v>635.34969000000001</c:v>
                </c:pt>
                <c:pt idx="7">
                  <c:v>480.30371000000002</c:v>
                </c:pt>
                <c:pt idx="8">
                  <c:v>319.0061</c:v>
                </c:pt>
                <c:pt idx="9">
                  <c:v>258.48194000000001</c:v>
                </c:pt>
                <c:pt idx="10">
                  <c:v>174.89081999999999</c:v>
                </c:pt>
                <c:pt idx="11">
                  <c:v>102.52542</c:v>
                </c:pt>
                <c:pt idx="12">
                  <c:v>8.9314900000000002</c:v>
                </c:pt>
                <c:pt idx="13">
                  <c:v>-13.029299999999999</c:v>
                </c:pt>
                <c:pt idx="14">
                  <c:v>-114.92283999999999</c:v>
                </c:pt>
                <c:pt idx="15">
                  <c:v>-336.79635999999999</c:v>
                </c:pt>
                <c:pt idx="16">
                  <c:v>-400.77244999999999</c:v>
                </c:pt>
                <c:pt idx="17">
                  <c:v>-589.67724999999996</c:v>
                </c:pt>
                <c:pt idx="18">
                  <c:v>-631.65625</c:v>
                </c:pt>
                <c:pt idx="19">
                  <c:v>-741.375</c:v>
                </c:pt>
                <c:pt idx="20">
                  <c:v>-917.56248000000005</c:v>
                </c:pt>
                <c:pt idx="21">
                  <c:v>-998.75783000000001</c:v>
                </c:pt>
                <c:pt idx="22">
                  <c:v>-1094.96271</c:v>
                </c:pt>
                <c:pt idx="23">
                  <c:v>-1137.93219</c:v>
                </c:pt>
                <c:pt idx="24">
                  <c:v>-1235.37464</c:v>
                </c:pt>
                <c:pt idx="25">
                  <c:v>-1355.81836</c:v>
                </c:pt>
                <c:pt idx="26">
                  <c:v>-1468.8837900000001</c:v>
                </c:pt>
                <c:pt idx="27">
                  <c:v>-1622.1987200000001</c:v>
                </c:pt>
                <c:pt idx="28">
                  <c:v>-2093.9804600000002</c:v>
                </c:pt>
                <c:pt idx="29">
                  <c:v>-4872.7685499999998</c:v>
                </c:pt>
                <c:pt idx="30">
                  <c:v>#N/A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'APR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'APR Published MOS Estimates'!$M$5:$M$35</c:f>
              <c:numCache>
                <c:formatCode>#,##0</c:formatCode>
                <c:ptCount val="31"/>
                <c:pt idx="0">
                  <c:v>12113</c:v>
                </c:pt>
                <c:pt idx="1">
                  <c:v>7181</c:v>
                </c:pt>
                <c:pt idx="2">
                  <c:v>5539</c:v>
                </c:pt>
                <c:pt idx="3">
                  <c:v>4965</c:v>
                </c:pt>
                <c:pt idx="4">
                  <c:v>4447</c:v>
                </c:pt>
                <c:pt idx="5">
                  <c:v>3556</c:v>
                </c:pt>
                <c:pt idx="6">
                  <c:v>3047</c:v>
                </c:pt>
                <c:pt idx="7">
                  <c:v>2600</c:v>
                </c:pt>
                <c:pt idx="8">
                  <c:v>2146</c:v>
                </c:pt>
                <c:pt idx="9">
                  <c:v>1709</c:v>
                </c:pt>
                <c:pt idx="10">
                  <c:v>1431</c:v>
                </c:pt>
                <c:pt idx="11">
                  <c:v>1100</c:v>
                </c:pt>
                <c:pt idx="12">
                  <c:v>896</c:v>
                </c:pt>
                <c:pt idx="13">
                  <c:v>680</c:v>
                </c:pt>
                <c:pt idx="14">
                  <c:v>420</c:v>
                </c:pt>
                <c:pt idx="15">
                  <c:v>132</c:v>
                </c:pt>
                <c:pt idx="16">
                  <c:v>-88</c:v>
                </c:pt>
                <c:pt idx="17">
                  <c:v>-458</c:v>
                </c:pt>
                <c:pt idx="18">
                  <c:v>-742</c:v>
                </c:pt>
                <c:pt idx="19">
                  <c:v>-1098</c:v>
                </c:pt>
                <c:pt idx="20">
                  <c:v>-1226</c:v>
                </c:pt>
                <c:pt idx="21">
                  <c:v>-1565</c:v>
                </c:pt>
                <c:pt idx="22">
                  <c:v>-1946</c:v>
                </c:pt>
                <c:pt idx="23">
                  <c:v>-2274</c:v>
                </c:pt>
                <c:pt idx="24">
                  <c:v>-2782</c:v>
                </c:pt>
                <c:pt idx="25">
                  <c:v>-3716</c:v>
                </c:pt>
                <c:pt idx="26">
                  <c:v>-4396</c:v>
                </c:pt>
                <c:pt idx="27">
                  <c:v>-5655</c:v>
                </c:pt>
                <c:pt idx="28">
                  <c:v>-6515</c:v>
                </c:pt>
                <c:pt idx="29">
                  <c:v>-11025</c:v>
                </c:pt>
                <c:pt idx="30">
                  <c:v>#N/A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'APR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'APR Published MOS Estimates'!$N$5:$N$35</c:f>
              <c:numCache>
                <c:formatCode>#,##0</c:formatCode>
                <c:ptCount val="31"/>
                <c:pt idx="0">
                  <c:v>133</c:v>
                </c:pt>
                <c:pt idx="1">
                  <c:v>106</c:v>
                </c:pt>
                <c:pt idx="2">
                  <c:v>102</c:v>
                </c:pt>
                <c:pt idx="3">
                  <c:v>96</c:v>
                </c:pt>
                <c:pt idx="4">
                  <c:v>90</c:v>
                </c:pt>
                <c:pt idx="5">
                  <c:v>86</c:v>
                </c:pt>
                <c:pt idx="6">
                  <c:v>75</c:v>
                </c:pt>
                <c:pt idx="7">
                  <c:v>65</c:v>
                </c:pt>
                <c:pt idx="8">
                  <c:v>58</c:v>
                </c:pt>
                <c:pt idx="9">
                  <c:v>57</c:v>
                </c:pt>
                <c:pt idx="10">
                  <c:v>53</c:v>
                </c:pt>
                <c:pt idx="11">
                  <c:v>51</c:v>
                </c:pt>
                <c:pt idx="12">
                  <c:v>45</c:v>
                </c:pt>
                <c:pt idx="13">
                  <c:v>36</c:v>
                </c:pt>
                <c:pt idx="14">
                  <c:v>33</c:v>
                </c:pt>
                <c:pt idx="15">
                  <c:v>22</c:v>
                </c:pt>
                <c:pt idx="16">
                  <c:v>19</c:v>
                </c:pt>
                <c:pt idx="17">
                  <c:v>0</c:v>
                </c:pt>
                <c:pt idx="18">
                  <c:v>-26</c:v>
                </c:pt>
                <c:pt idx="19">
                  <c:v>-103</c:v>
                </c:pt>
                <c:pt idx="20">
                  <c:v>-185</c:v>
                </c:pt>
                <c:pt idx="21">
                  <c:v>-274</c:v>
                </c:pt>
                <c:pt idx="22">
                  <c:v>-1254</c:v>
                </c:pt>
                <c:pt idx="23">
                  <c:v>-1839</c:v>
                </c:pt>
                <c:pt idx="24">
                  <c:v>-2056</c:v>
                </c:pt>
                <c:pt idx="25">
                  <c:v>-2594</c:v>
                </c:pt>
                <c:pt idx="26">
                  <c:v>-3140</c:v>
                </c:pt>
                <c:pt idx="27">
                  <c:v>-4319</c:v>
                </c:pt>
                <c:pt idx="28">
                  <c:v>-5460</c:v>
                </c:pt>
                <c:pt idx="29">
                  <c:v>-10688</c:v>
                </c:pt>
                <c:pt idx="30">
                  <c:v>#N/A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'APR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'APR Published MOS Estimates'!$O$5:$O$35</c:f>
              <c:numCache>
                <c:formatCode>#,##0</c:formatCode>
                <c:ptCount val="31"/>
                <c:pt idx="0">
                  <c:v>8778</c:v>
                </c:pt>
                <c:pt idx="1">
                  <c:v>4476</c:v>
                </c:pt>
                <c:pt idx="2">
                  <c:v>3975</c:v>
                </c:pt>
                <c:pt idx="3">
                  <c:v>3274</c:v>
                </c:pt>
                <c:pt idx="4">
                  <c:v>2881</c:v>
                </c:pt>
                <c:pt idx="5">
                  <c:v>2646</c:v>
                </c:pt>
                <c:pt idx="6">
                  <c:v>2500</c:v>
                </c:pt>
                <c:pt idx="7">
                  <c:v>2195</c:v>
                </c:pt>
                <c:pt idx="8">
                  <c:v>1568</c:v>
                </c:pt>
                <c:pt idx="9">
                  <c:v>1198</c:v>
                </c:pt>
                <c:pt idx="10">
                  <c:v>762</c:v>
                </c:pt>
                <c:pt idx="11">
                  <c:v>371</c:v>
                </c:pt>
                <c:pt idx="12">
                  <c:v>207</c:v>
                </c:pt>
                <c:pt idx="13">
                  <c:v>40</c:v>
                </c:pt>
                <c:pt idx="14">
                  <c:v>-253</c:v>
                </c:pt>
                <c:pt idx="15">
                  <c:v>-426</c:v>
                </c:pt>
                <c:pt idx="16">
                  <c:v>-779</c:v>
                </c:pt>
                <c:pt idx="17">
                  <c:v>-1127</c:v>
                </c:pt>
                <c:pt idx="18">
                  <c:v>-1354</c:v>
                </c:pt>
                <c:pt idx="19">
                  <c:v>-1953</c:v>
                </c:pt>
                <c:pt idx="20">
                  <c:v>-2378</c:v>
                </c:pt>
                <c:pt idx="21">
                  <c:v>-2426</c:v>
                </c:pt>
                <c:pt idx="22">
                  <c:v>-2585</c:v>
                </c:pt>
                <c:pt idx="23">
                  <c:v>-3115</c:v>
                </c:pt>
                <c:pt idx="24">
                  <c:v>-3313</c:v>
                </c:pt>
                <c:pt idx="25">
                  <c:v>-3830</c:v>
                </c:pt>
                <c:pt idx="26">
                  <c:v>-4099</c:v>
                </c:pt>
                <c:pt idx="27">
                  <c:v>-4724</c:v>
                </c:pt>
                <c:pt idx="28">
                  <c:v>-7640</c:v>
                </c:pt>
                <c:pt idx="29">
                  <c:v>-10683</c:v>
                </c:pt>
                <c:pt idx="3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87448"/>
        <c:axId val="463097184"/>
      </c:lineChart>
      <c:catAx>
        <c:axId val="463387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09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463097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87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[3]Period_2!$Y$3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[3]Period_2!$Z$3:$AD$3</c:f>
              <c:numCache>
                <c:formatCode>#,##0</c:formatCode>
                <c:ptCount val="5"/>
                <c:pt idx="0">
                  <c:v>-5904.5</c:v>
                </c:pt>
                <c:pt idx="1">
                  <c:v>-1070.91149</c:v>
                </c:pt>
                <c:pt idx="2">
                  <c:v>-1850.75</c:v>
                </c:pt>
                <c:pt idx="3">
                  <c:v>-1009</c:v>
                </c:pt>
                <c:pt idx="4">
                  <c:v>-2545.25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[3]Period_2!$Y$4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[3]Period_2!$Z$4:$AD$4</c:f>
              <c:numCache>
                <c:formatCode>#,##0</c:formatCode>
                <c:ptCount val="5"/>
                <c:pt idx="0">
                  <c:v>-15004.199999999999</c:v>
                </c:pt>
                <c:pt idx="1">
                  <c:v>-1881.6786770000001</c:v>
                </c:pt>
                <c:pt idx="2">
                  <c:v>-6128</c:v>
                </c:pt>
                <c:pt idx="3">
                  <c:v>-4946.55</c:v>
                </c:pt>
                <c:pt idx="4">
                  <c:v>-6327.7999999999993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[3]Period_2!$Y$5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[3]Period_2!$Z$5:$AD$5</c:f>
              <c:numCache>
                <c:formatCode>#,##0</c:formatCode>
                <c:ptCount val="5"/>
                <c:pt idx="0">
                  <c:v>-22008</c:v>
                </c:pt>
                <c:pt idx="1">
                  <c:v>-4872.7685499999998</c:v>
                </c:pt>
                <c:pt idx="2">
                  <c:v>-11025</c:v>
                </c:pt>
                <c:pt idx="3">
                  <c:v>-10688</c:v>
                </c:pt>
                <c:pt idx="4">
                  <c:v>-10683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[3]Period_2!$Y$6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[3]Period_2!$Z$6:$AD$6</c:f>
              <c:numCache>
                <c:formatCode>#,##0</c:formatCode>
                <c:ptCount val="5"/>
                <c:pt idx="0">
                  <c:v>-681.73333333333335</c:v>
                </c:pt>
                <c:pt idx="1">
                  <c:v>-174.32655366666663</c:v>
                </c:pt>
                <c:pt idx="2">
                  <c:v>282.53333333333336</c:v>
                </c:pt>
                <c:pt idx="3">
                  <c:v>-1027.0333333333333</c:v>
                </c:pt>
                <c:pt idx="4">
                  <c:v>-527.13333333333333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[3]Period_2!$Y$7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[3]Period_2!$Z$7:$AD$7</c:f>
              <c:numCache>
                <c:formatCode>#,##0</c:formatCode>
                <c:ptCount val="5"/>
                <c:pt idx="0">
                  <c:v>14.5</c:v>
                </c:pt>
                <c:pt idx="1">
                  <c:v>-225.8596</c:v>
                </c:pt>
                <c:pt idx="2">
                  <c:v>276</c:v>
                </c:pt>
                <c:pt idx="3">
                  <c:v>27.5</c:v>
                </c:pt>
                <c:pt idx="4">
                  <c:v>-339.5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[3]Period_2!$Y$8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[3]Period_2!$Z$8:$AD$8</c:f>
              <c:numCache>
                <c:formatCode>#,##0</c:formatCode>
                <c:ptCount val="5"/>
                <c:pt idx="0">
                  <c:v>20462</c:v>
                </c:pt>
                <c:pt idx="1">
                  <c:v>3793.9326599999999</c:v>
                </c:pt>
                <c:pt idx="2">
                  <c:v>12113</c:v>
                </c:pt>
                <c:pt idx="3">
                  <c:v>133</c:v>
                </c:pt>
                <c:pt idx="4">
                  <c:v>8778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[3]Period_2!$Y$9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[3]Period_2!$Z$9:$AD$9</c:f>
              <c:numCache>
                <c:formatCode>#,##0</c:formatCode>
                <c:ptCount val="5"/>
                <c:pt idx="0">
                  <c:v>11803.099999999995</c:v>
                </c:pt>
                <c:pt idx="1">
                  <c:v>2505.7998959999968</c:v>
                </c:pt>
                <c:pt idx="2">
                  <c:v>6442.0999999999949</c:v>
                </c:pt>
                <c:pt idx="3">
                  <c:v>104.19999999999999</c:v>
                </c:pt>
                <c:pt idx="4">
                  <c:v>4250.5499999999984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[3]Period_2!$Y$10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[3]Period_2!$Z$2:$AD$2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[3]Period_2!$Z$10:$AD$10</c:f>
              <c:numCache>
                <c:formatCode>#,##0</c:formatCode>
                <c:ptCount val="5"/>
                <c:pt idx="0">
                  <c:v>4244.5</c:v>
                </c:pt>
                <c:pt idx="1">
                  <c:v>439.9793075</c:v>
                </c:pt>
                <c:pt idx="2">
                  <c:v>2486.5</c:v>
                </c:pt>
                <c:pt idx="3">
                  <c:v>63.25</c:v>
                </c:pt>
                <c:pt idx="4">
                  <c:v>2038.25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9171008"/>
        <c:axId val="889171400"/>
      </c:lineChart>
      <c:catAx>
        <c:axId val="889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171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1714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171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'[3]P2 Graphs &amp; Statistics'!$K$4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'[3]P2 Graphs &amp; Statistics'!$K$5:$K$35</c:f>
              <c:numCache>
                <c:formatCode>#,##0</c:formatCode>
                <c:ptCount val="31"/>
                <c:pt idx="0">
                  <c:v>20462</c:v>
                </c:pt>
                <c:pt idx="1">
                  <c:v>12623</c:v>
                </c:pt>
                <c:pt idx="2">
                  <c:v>10801</c:v>
                </c:pt>
                <c:pt idx="3">
                  <c:v>8867</c:v>
                </c:pt>
                <c:pt idx="4">
                  <c:v>7498</c:v>
                </c:pt>
                <c:pt idx="5">
                  <c:v>6823</c:v>
                </c:pt>
                <c:pt idx="6">
                  <c:v>5567</c:v>
                </c:pt>
                <c:pt idx="7">
                  <c:v>4394</c:v>
                </c:pt>
                <c:pt idx="8">
                  <c:v>3796</c:v>
                </c:pt>
                <c:pt idx="9">
                  <c:v>3213</c:v>
                </c:pt>
                <c:pt idx="10">
                  <c:v>2684</c:v>
                </c:pt>
                <c:pt idx="11">
                  <c:v>2086</c:v>
                </c:pt>
                <c:pt idx="12">
                  <c:v>1229</c:v>
                </c:pt>
                <c:pt idx="13">
                  <c:v>354</c:v>
                </c:pt>
                <c:pt idx="14">
                  <c:v>125</c:v>
                </c:pt>
                <c:pt idx="15">
                  <c:v>-96</c:v>
                </c:pt>
                <c:pt idx="16">
                  <c:v>-663</c:v>
                </c:pt>
                <c:pt idx="17">
                  <c:v>-1041</c:v>
                </c:pt>
                <c:pt idx="18">
                  <c:v>-2460</c:v>
                </c:pt>
                <c:pt idx="19">
                  <c:v>-3262</c:v>
                </c:pt>
                <c:pt idx="20">
                  <c:v>-3813</c:v>
                </c:pt>
                <c:pt idx="21">
                  <c:v>-4559</c:v>
                </c:pt>
                <c:pt idx="22">
                  <c:v>-6353</c:v>
                </c:pt>
                <c:pt idx="23">
                  <c:v>-7277</c:v>
                </c:pt>
                <c:pt idx="24">
                  <c:v>-8283</c:v>
                </c:pt>
                <c:pt idx="25">
                  <c:v>-9828</c:v>
                </c:pt>
                <c:pt idx="26">
                  <c:v>-11515</c:v>
                </c:pt>
                <c:pt idx="27">
                  <c:v>-13946</c:v>
                </c:pt>
                <c:pt idx="28">
                  <c:v>-15870</c:v>
                </c:pt>
                <c:pt idx="29">
                  <c:v>-22008</c:v>
                </c:pt>
                <c:pt idx="30">
                  <c:v>#N/A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'[3]P2 Graphs &amp; Statistics'!$L$4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'[3]P2 Graphs &amp; Statistics'!$L$5:$L$35</c:f>
              <c:numCache>
                <c:formatCode>#,##0</c:formatCode>
                <c:ptCount val="31"/>
                <c:pt idx="0">
                  <c:v>3793.9326599999999</c:v>
                </c:pt>
                <c:pt idx="1">
                  <c:v>2966.46387</c:v>
                </c:pt>
                <c:pt idx="2">
                  <c:v>1942.7661499999999</c:v>
                </c:pt>
                <c:pt idx="3">
                  <c:v>1545.22315</c:v>
                </c:pt>
                <c:pt idx="4">
                  <c:v>1250.87472</c:v>
                </c:pt>
                <c:pt idx="5">
                  <c:v>917.92285000000004</c:v>
                </c:pt>
                <c:pt idx="6">
                  <c:v>635.34969000000001</c:v>
                </c:pt>
                <c:pt idx="7">
                  <c:v>480.30371000000002</c:v>
                </c:pt>
                <c:pt idx="8">
                  <c:v>319.0061</c:v>
                </c:pt>
                <c:pt idx="9">
                  <c:v>258.48194000000001</c:v>
                </c:pt>
                <c:pt idx="10">
                  <c:v>174.89081999999999</c:v>
                </c:pt>
                <c:pt idx="11">
                  <c:v>102.52542</c:v>
                </c:pt>
                <c:pt idx="12">
                  <c:v>8.9314900000000002</c:v>
                </c:pt>
                <c:pt idx="13">
                  <c:v>-13.029299999999999</c:v>
                </c:pt>
                <c:pt idx="14">
                  <c:v>-114.92283999999999</c:v>
                </c:pt>
                <c:pt idx="15">
                  <c:v>-336.79635999999999</c:v>
                </c:pt>
                <c:pt idx="16">
                  <c:v>-400.77244999999999</c:v>
                </c:pt>
                <c:pt idx="17">
                  <c:v>-589.67724999999996</c:v>
                </c:pt>
                <c:pt idx="18">
                  <c:v>-631.65625</c:v>
                </c:pt>
                <c:pt idx="19">
                  <c:v>-741.375</c:v>
                </c:pt>
                <c:pt idx="20">
                  <c:v>-917.56248000000005</c:v>
                </c:pt>
                <c:pt idx="21">
                  <c:v>-998.75783000000001</c:v>
                </c:pt>
                <c:pt idx="22">
                  <c:v>-1094.96271</c:v>
                </c:pt>
                <c:pt idx="23">
                  <c:v>-1137.93219</c:v>
                </c:pt>
                <c:pt idx="24">
                  <c:v>-1235.37464</c:v>
                </c:pt>
                <c:pt idx="25">
                  <c:v>-1355.81836</c:v>
                </c:pt>
                <c:pt idx="26">
                  <c:v>-1468.8837900000001</c:v>
                </c:pt>
                <c:pt idx="27">
                  <c:v>-1622.1987200000001</c:v>
                </c:pt>
                <c:pt idx="28">
                  <c:v>-2093.9804600000002</c:v>
                </c:pt>
                <c:pt idx="29">
                  <c:v>-4872.7685499999998</c:v>
                </c:pt>
                <c:pt idx="30">
                  <c:v>#N/A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'[3]P2 Graphs &amp; Statistics'!$M$4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'[3]P2 Graphs &amp; Statistics'!$M$5:$M$35</c:f>
              <c:numCache>
                <c:formatCode>#,##0</c:formatCode>
                <c:ptCount val="31"/>
                <c:pt idx="0">
                  <c:v>12113</c:v>
                </c:pt>
                <c:pt idx="1">
                  <c:v>7181</c:v>
                </c:pt>
                <c:pt idx="2">
                  <c:v>5539</c:v>
                </c:pt>
                <c:pt idx="3">
                  <c:v>4965</c:v>
                </c:pt>
                <c:pt idx="4">
                  <c:v>4447</c:v>
                </c:pt>
                <c:pt idx="5">
                  <c:v>3556</c:v>
                </c:pt>
                <c:pt idx="6">
                  <c:v>3047</c:v>
                </c:pt>
                <c:pt idx="7">
                  <c:v>2600</c:v>
                </c:pt>
                <c:pt idx="8">
                  <c:v>2146</c:v>
                </c:pt>
                <c:pt idx="9">
                  <c:v>1709</c:v>
                </c:pt>
                <c:pt idx="10">
                  <c:v>1431</c:v>
                </c:pt>
                <c:pt idx="11">
                  <c:v>1100</c:v>
                </c:pt>
                <c:pt idx="12">
                  <c:v>896</c:v>
                </c:pt>
                <c:pt idx="13">
                  <c:v>680</c:v>
                </c:pt>
                <c:pt idx="14">
                  <c:v>420</c:v>
                </c:pt>
                <c:pt idx="15">
                  <c:v>132</c:v>
                </c:pt>
                <c:pt idx="16">
                  <c:v>-88</c:v>
                </c:pt>
                <c:pt idx="17">
                  <c:v>-458</c:v>
                </c:pt>
                <c:pt idx="18">
                  <c:v>-742</c:v>
                </c:pt>
                <c:pt idx="19">
                  <c:v>-1098</c:v>
                </c:pt>
                <c:pt idx="20">
                  <c:v>-1226</c:v>
                </c:pt>
                <c:pt idx="21">
                  <c:v>-1565</c:v>
                </c:pt>
                <c:pt idx="22">
                  <c:v>-1946</c:v>
                </c:pt>
                <c:pt idx="23">
                  <c:v>-2274</c:v>
                </c:pt>
                <c:pt idx="24">
                  <c:v>-2782</c:v>
                </c:pt>
                <c:pt idx="25">
                  <c:v>-3716</c:v>
                </c:pt>
                <c:pt idx="26">
                  <c:v>-4396</c:v>
                </c:pt>
                <c:pt idx="27">
                  <c:v>-5655</c:v>
                </c:pt>
                <c:pt idx="28">
                  <c:v>-6515</c:v>
                </c:pt>
                <c:pt idx="29">
                  <c:v>-11025</c:v>
                </c:pt>
                <c:pt idx="30">
                  <c:v>#N/A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'[3]P2 Graphs &amp; Statistics'!$N$4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'[3]P2 Graphs &amp; Statistics'!$N$5:$N$35</c:f>
              <c:numCache>
                <c:formatCode>#,##0</c:formatCode>
                <c:ptCount val="31"/>
                <c:pt idx="0">
                  <c:v>133</c:v>
                </c:pt>
                <c:pt idx="1">
                  <c:v>106</c:v>
                </c:pt>
                <c:pt idx="2">
                  <c:v>102</c:v>
                </c:pt>
                <c:pt idx="3">
                  <c:v>96</c:v>
                </c:pt>
                <c:pt idx="4">
                  <c:v>90</c:v>
                </c:pt>
                <c:pt idx="5">
                  <c:v>86</c:v>
                </c:pt>
                <c:pt idx="6">
                  <c:v>75</c:v>
                </c:pt>
                <c:pt idx="7">
                  <c:v>65</c:v>
                </c:pt>
                <c:pt idx="8">
                  <c:v>58</c:v>
                </c:pt>
                <c:pt idx="9">
                  <c:v>57</c:v>
                </c:pt>
                <c:pt idx="10">
                  <c:v>53</c:v>
                </c:pt>
                <c:pt idx="11">
                  <c:v>51</c:v>
                </c:pt>
                <c:pt idx="12">
                  <c:v>45</c:v>
                </c:pt>
                <c:pt idx="13">
                  <c:v>36</c:v>
                </c:pt>
                <c:pt idx="14">
                  <c:v>33</c:v>
                </c:pt>
                <c:pt idx="15">
                  <c:v>22</c:v>
                </c:pt>
                <c:pt idx="16">
                  <c:v>19</c:v>
                </c:pt>
                <c:pt idx="17">
                  <c:v>0</c:v>
                </c:pt>
                <c:pt idx="18">
                  <c:v>-26</c:v>
                </c:pt>
                <c:pt idx="19">
                  <c:v>-103</c:v>
                </c:pt>
                <c:pt idx="20">
                  <c:v>-185</c:v>
                </c:pt>
                <c:pt idx="21">
                  <c:v>-274</c:v>
                </c:pt>
                <c:pt idx="22">
                  <c:v>-1254</c:v>
                </c:pt>
                <c:pt idx="23">
                  <c:v>-1839</c:v>
                </c:pt>
                <c:pt idx="24">
                  <c:v>-2056</c:v>
                </c:pt>
                <c:pt idx="25">
                  <c:v>-2594</c:v>
                </c:pt>
                <c:pt idx="26">
                  <c:v>-3140</c:v>
                </c:pt>
                <c:pt idx="27">
                  <c:v>-4319</c:v>
                </c:pt>
                <c:pt idx="28">
                  <c:v>-5460</c:v>
                </c:pt>
                <c:pt idx="29">
                  <c:v>-10688</c:v>
                </c:pt>
                <c:pt idx="30">
                  <c:v>#N/A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'[3]P2 Graphs &amp; Statistics'!$O$4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'[3]P2 Graphs &amp; Statistics'!$O$5:$O$35</c:f>
              <c:numCache>
                <c:formatCode>#,##0</c:formatCode>
                <c:ptCount val="31"/>
                <c:pt idx="0">
                  <c:v>8778</c:v>
                </c:pt>
                <c:pt idx="1">
                  <c:v>4476</c:v>
                </c:pt>
                <c:pt idx="2">
                  <c:v>3975</c:v>
                </c:pt>
                <c:pt idx="3">
                  <c:v>3274</c:v>
                </c:pt>
                <c:pt idx="4">
                  <c:v>2881</c:v>
                </c:pt>
                <c:pt idx="5">
                  <c:v>2646</c:v>
                </c:pt>
                <c:pt idx="6">
                  <c:v>2500</c:v>
                </c:pt>
                <c:pt idx="7">
                  <c:v>2195</c:v>
                </c:pt>
                <c:pt idx="8">
                  <c:v>1568</c:v>
                </c:pt>
                <c:pt idx="9">
                  <c:v>1198</c:v>
                </c:pt>
                <c:pt idx="10">
                  <c:v>762</c:v>
                </c:pt>
                <c:pt idx="11">
                  <c:v>371</c:v>
                </c:pt>
                <c:pt idx="12">
                  <c:v>207</c:v>
                </c:pt>
                <c:pt idx="13">
                  <c:v>40</c:v>
                </c:pt>
                <c:pt idx="14">
                  <c:v>-253</c:v>
                </c:pt>
                <c:pt idx="15">
                  <c:v>-426</c:v>
                </c:pt>
                <c:pt idx="16">
                  <c:v>-779</c:v>
                </c:pt>
                <c:pt idx="17">
                  <c:v>-1127</c:v>
                </c:pt>
                <c:pt idx="18">
                  <c:v>-1354</c:v>
                </c:pt>
                <c:pt idx="19">
                  <c:v>-1953</c:v>
                </c:pt>
                <c:pt idx="20">
                  <c:v>-2378</c:v>
                </c:pt>
                <c:pt idx="21">
                  <c:v>-2426</c:v>
                </c:pt>
                <c:pt idx="22">
                  <c:v>-2585</c:v>
                </c:pt>
                <c:pt idx="23">
                  <c:v>-3115</c:v>
                </c:pt>
                <c:pt idx="24">
                  <c:v>-3313</c:v>
                </c:pt>
                <c:pt idx="25">
                  <c:v>-3830</c:v>
                </c:pt>
                <c:pt idx="26">
                  <c:v>-4099</c:v>
                </c:pt>
                <c:pt idx="27">
                  <c:v>-4724</c:v>
                </c:pt>
                <c:pt idx="28">
                  <c:v>-7640</c:v>
                </c:pt>
                <c:pt idx="29">
                  <c:v>-10683</c:v>
                </c:pt>
                <c:pt idx="3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172184"/>
        <c:axId val="707909560"/>
      </c:lineChart>
      <c:catAx>
        <c:axId val="88917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90956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079095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172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[1]Period_3!$Y$3</c:f>
              <c:strCache>
                <c:ptCount val="1"/>
                <c:pt idx="0">
                  <c:v>0.25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[1]Period_3!$Z$3:$AD$3</c:f>
              <c:numCache>
                <c:formatCode>General</c:formatCode>
                <c:ptCount val="5"/>
                <c:pt idx="0">
                  <c:v>-4626</c:v>
                </c:pt>
                <c:pt idx="1">
                  <c:v>-294.73293000000001</c:v>
                </c:pt>
                <c:pt idx="2">
                  <c:v>-351.5</c:v>
                </c:pt>
                <c:pt idx="3">
                  <c:v>-1864.5</c:v>
                </c:pt>
                <c:pt idx="4">
                  <c:v>-2400.5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[1]Period_3!$Y$4</c:f>
              <c:strCache>
                <c:ptCount val="1"/>
                <c:pt idx="0">
                  <c:v>0.05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[1]Period_3!$Z$4:$AD$4</c:f>
              <c:numCache>
                <c:formatCode>General</c:formatCode>
                <c:ptCount val="5"/>
                <c:pt idx="0">
                  <c:v>-13335</c:v>
                </c:pt>
                <c:pt idx="1">
                  <c:v>-1892.0871200000001</c:v>
                </c:pt>
                <c:pt idx="2">
                  <c:v>-3135</c:v>
                </c:pt>
                <c:pt idx="3">
                  <c:v>-7678.5</c:v>
                </c:pt>
                <c:pt idx="4">
                  <c:v>-5213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[1]Period_3!$Y$5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[1]Period_3!$Z$5:$AD$5</c:f>
              <c:numCache>
                <c:formatCode>General</c:formatCode>
                <c:ptCount val="5"/>
                <c:pt idx="0">
                  <c:v>-35576</c:v>
                </c:pt>
                <c:pt idx="1">
                  <c:v>-3053.7855599999998</c:v>
                </c:pt>
                <c:pt idx="2">
                  <c:v>-5703</c:v>
                </c:pt>
                <c:pt idx="3">
                  <c:v>-11922</c:v>
                </c:pt>
                <c:pt idx="4">
                  <c:v>-10320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[1]Period_3!$Y$6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[1]Period_3!$Z$6:$AD$6</c:f>
              <c:numCache>
                <c:formatCode>General</c:formatCode>
                <c:ptCount val="5"/>
                <c:pt idx="0">
                  <c:v>-239.67741935483872</c:v>
                </c:pt>
                <c:pt idx="1">
                  <c:v>1197.0163277419358</c:v>
                </c:pt>
                <c:pt idx="2">
                  <c:v>2207.2258064516127</c:v>
                </c:pt>
                <c:pt idx="3">
                  <c:v>-1590.0322580645161</c:v>
                </c:pt>
                <c:pt idx="4">
                  <c:v>-390.87096774193549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[1]Period_3!$Y$7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[1]Period_3!$Z$7:$AD$7</c:f>
              <c:numCache>
                <c:formatCode>General</c:formatCode>
                <c:ptCount val="5"/>
                <c:pt idx="0">
                  <c:v>597</c:v>
                </c:pt>
                <c:pt idx="1">
                  <c:v>895.23191999999995</c:v>
                </c:pt>
                <c:pt idx="2">
                  <c:v>1520</c:v>
                </c:pt>
                <c:pt idx="3">
                  <c:v>-5</c:v>
                </c:pt>
                <c:pt idx="4">
                  <c:v>-652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[1]Period_3!$Y$8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[1]Period_3!$Z$8:$AD$8</c:f>
              <c:numCache>
                <c:formatCode>General</c:formatCode>
                <c:ptCount val="5"/>
                <c:pt idx="0">
                  <c:v>22156</c:v>
                </c:pt>
                <c:pt idx="1">
                  <c:v>5769.9629699999996</c:v>
                </c:pt>
                <c:pt idx="2">
                  <c:v>10385</c:v>
                </c:pt>
                <c:pt idx="3">
                  <c:v>346</c:v>
                </c:pt>
                <c:pt idx="4">
                  <c:v>7519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[1]Period_3!$Y$9</c:f>
              <c:strCache>
                <c:ptCount val="1"/>
                <c:pt idx="0">
                  <c:v>0.95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[1]Period_3!$Z$9:$AD$9</c:f>
              <c:numCache>
                <c:formatCode>General</c:formatCode>
                <c:ptCount val="5"/>
                <c:pt idx="0">
                  <c:v>11474</c:v>
                </c:pt>
                <c:pt idx="1">
                  <c:v>4247.5420649999996</c:v>
                </c:pt>
                <c:pt idx="2">
                  <c:v>8687</c:v>
                </c:pt>
                <c:pt idx="3">
                  <c:v>102.5</c:v>
                </c:pt>
                <c:pt idx="4">
                  <c:v>5303.5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[1]Period_3!$Y$10</c:f>
              <c:strCache>
                <c:ptCount val="1"/>
                <c:pt idx="0">
                  <c:v>0.75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[1]Period_3!$Z$10:$AD$10</c:f>
              <c:numCache>
                <c:formatCode>General</c:formatCode>
                <c:ptCount val="5"/>
                <c:pt idx="0">
                  <c:v>5520</c:v>
                </c:pt>
                <c:pt idx="1">
                  <c:v>3051.8081000000002</c:v>
                </c:pt>
                <c:pt idx="2">
                  <c:v>4758</c:v>
                </c:pt>
                <c:pt idx="3">
                  <c:v>52.5</c:v>
                </c:pt>
                <c:pt idx="4">
                  <c:v>1431.5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463097968"/>
        <c:axId val="463098360"/>
      </c:lineChart>
      <c:catAx>
        <c:axId val="4630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098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098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09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71437</xdr:rowOff>
    </xdr:from>
    <xdr:to>
      <xdr:col>22</xdr:col>
      <xdr:colOff>152400</xdr:colOff>
      <xdr:row>21</xdr:row>
      <xdr:rowOff>14287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3</xdr:row>
      <xdr:rowOff>71437</xdr:rowOff>
    </xdr:from>
    <xdr:to>
      <xdr:col>22</xdr:col>
      <xdr:colOff>152400</xdr:colOff>
      <xdr:row>21</xdr:row>
      <xdr:rowOff>14287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3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3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2016/March%202016%20-%20May%202016/MOS%20Estimates%20Shee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MOS%20Estimate%20Forecast%20Model/2014/December%202014%20-%20February%202015/MOS_Estimates_December%202014%20-%20February%202015-%20Supporting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3</v>
          </cell>
        </row>
        <row r="6">
          <cell r="M6">
            <v>4</v>
          </cell>
        </row>
        <row r="7">
          <cell r="M7">
            <v>5</v>
          </cell>
        </row>
      </sheetData>
      <sheetData sheetId="1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Y3">
            <v>0.25</v>
          </cell>
          <cell r="Z3">
            <v>-6712.5</v>
          </cell>
          <cell r="AA3">
            <v>-819.39475500000003</v>
          </cell>
          <cell r="AB3">
            <v>-1480</v>
          </cell>
          <cell r="AC3">
            <v>-98</v>
          </cell>
          <cell r="AD3">
            <v>-1353.5</v>
          </cell>
        </row>
        <row r="4">
          <cell r="Y4">
            <v>0.05</v>
          </cell>
          <cell r="Z4">
            <v>-13379</v>
          </cell>
          <cell r="AA4">
            <v>-1795.1036799999999</v>
          </cell>
          <cell r="AB4">
            <v>-2874</v>
          </cell>
          <cell r="AC4">
            <v>-2927.5</v>
          </cell>
          <cell r="AD4">
            <v>-6341.5</v>
          </cell>
        </row>
        <row r="5">
          <cell r="Y5" t="str">
            <v>Min</v>
          </cell>
          <cell r="Z5">
            <v>-32619</v>
          </cell>
          <cell r="AA5">
            <v>-13021.119140000001</v>
          </cell>
          <cell r="AB5">
            <v>-5950</v>
          </cell>
          <cell r="AC5">
            <v>-9977</v>
          </cell>
          <cell r="AD5">
            <v>-10499</v>
          </cell>
        </row>
        <row r="6">
          <cell r="Y6" t="str">
            <v>Mean</v>
          </cell>
          <cell r="Z6">
            <v>-2131.516129032258</v>
          </cell>
          <cell r="AA6">
            <v>-475.09206129032259</v>
          </cell>
          <cell r="AB6">
            <v>376.80645161290323</v>
          </cell>
          <cell r="AC6">
            <v>-589.61290322580646</v>
          </cell>
          <cell r="AD6">
            <v>171.25806451612902</v>
          </cell>
        </row>
        <row r="7">
          <cell r="Y7" t="str">
            <v>Median</v>
          </cell>
          <cell r="Z7">
            <v>-2147</v>
          </cell>
          <cell r="AA7">
            <v>-257.98827999999997</v>
          </cell>
          <cell r="AB7">
            <v>145</v>
          </cell>
          <cell r="AC7">
            <v>21</v>
          </cell>
          <cell r="AD7">
            <v>171</v>
          </cell>
        </row>
        <row r="8">
          <cell r="Y8" t="str">
            <v>Max</v>
          </cell>
          <cell r="Z8">
            <v>18174</v>
          </cell>
          <cell r="AA8">
            <v>2274.77637</v>
          </cell>
          <cell r="AB8">
            <v>7800</v>
          </cell>
          <cell r="AC8">
            <v>846</v>
          </cell>
          <cell r="AD8">
            <v>8810</v>
          </cell>
        </row>
        <row r="9">
          <cell r="Y9">
            <v>0.95</v>
          </cell>
          <cell r="Z9">
            <v>11495.5</v>
          </cell>
          <cell r="AA9">
            <v>1663.3041949999999</v>
          </cell>
          <cell r="AB9">
            <v>4655.5</v>
          </cell>
          <cell r="AC9">
            <v>102</v>
          </cell>
          <cell r="AD9">
            <v>5252.5</v>
          </cell>
        </row>
        <row r="10">
          <cell r="Y10">
            <v>0.75</v>
          </cell>
          <cell r="Z10">
            <v>2880.5</v>
          </cell>
          <cell r="AA10">
            <v>591.87699500000008</v>
          </cell>
          <cell r="AB10">
            <v>1999.5</v>
          </cell>
          <cell r="AC10">
            <v>56</v>
          </cell>
          <cell r="AD10">
            <v>2383.5</v>
          </cell>
        </row>
      </sheetData>
      <sheetData sheetId="2"/>
      <sheetData sheetId="3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Y3">
            <v>0.25</v>
          </cell>
          <cell r="Z3">
            <v>-5904.5</v>
          </cell>
          <cell r="AA3">
            <v>-1070.91149</v>
          </cell>
          <cell r="AB3">
            <v>-1850.75</v>
          </cell>
          <cell r="AC3">
            <v>-1009</v>
          </cell>
          <cell r="AD3">
            <v>-2545.25</v>
          </cell>
        </row>
        <row r="4">
          <cell r="Y4">
            <v>0.05</v>
          </cell>
          <cell r="Z4">
            <v>-15004.199999999999</v>
          </cell>
          <cell r="AA4">
            <v>-1881.6786770000001</v>
          </cell>
          <cell r="AB4">
            <v>-6128</v>
          </cell>
          <cell r="AC4">
            <v>-4946.55</v>
          </cell>
          <cell r="AD4">
            <v>-6327.7999999999993</v>
          </cell>
        </row>
        <row r="5">
          <cell r="Y5" t="str">
            <v>Min</v>
          </cell>
          <cell r="Z5">
            <v>-22008</v>
          </cell>
          <cell r="AA5">
            <v>-4872.7685499999998</v>
          </cell>
          <cell r="AB5">
            <v>-11025</v>
          </cell>
          <cell r="AC5">
            <v>-10688</v>
          </cell>
          <cell r="AD5">
            <v>-10683</v>
          </cell>
        </row>
        <row r="6">
          <cell r="Y6" t="str">
            <v>Mean</v>
          </cell>
          <cell r="Z6">
            <v>-681.73333333333335</v>
          </cell>
          <cell r="AA6">
            <v>-174.32655366666663</v>
          </cell>
          <cell r="AB6">
            <v>282.53333333333336</v>
          </cell>
          <cell r="AC6">
            <v>-1027.0333333333333</v>
          </cell>
          <cell r="AD6">
            <v>-527.13333333333333</v>
          </cell>
        </row>
        <row r="7">
          <cell r="Y7" t="str">
            <v>Median</v>
          </cell>
          <cell r="Z7">
            <v>14.5</v>
          </cell>
          <cell r="AA7">
            <v>-225.8596</v>
          </cell>
          <cell r="AB7">
            <v>276</v>
          </cell>
          <cell r="AC7">
            <v>27.5</v>
          </cell>
          <cell r="AD7">
            <v>-339.5</v>
          </cell>
        </row>
        <row r="8">
          <cell r="Y8" t="str">
            <v>Max</v>
          </cell>
          <cell r="Z8">
            <v>20462</v>
          </cell>
          <cell r="AA8">
            <v>3793.9326599999999</v>
          </cell>
          <cell r="AB8">
            <v>12113</v>
          </cell>
          <cell r="AC8">
            <v>133</v>
          </cell>
          <cell r="AD8">
            <v>8778</v>
          </cell>
        </row>
        <row r="9">
          <cell r="Y9">
            <v>0.95</v>
          </cell>
          <cell r="Z9">
            <v>11803.099999999995</v>
          </cell>
          <cell r="AA9">
            <v>2505.7998959999968</v>
          </cell>
          <cell r="AB9">
            <v>6442.0999999999949</v>
          </cell>
          <cell r="AC9">
            <v>104.19999999999999</v>
          </cell>
          <cell r="AD9">
            <v>4250.5499999999984</v>
          </cell>
        </row>
        <row r="10">
          <cell r="Y10">
            <v>0.75</v>
          </cell>
          <cell r="Z10">
            <v>4244.5</v>
          </cell>
          <cell r="AA10">
            <v>439.9793075</v>
          </cell>
          <cell r="AB10">
            <v>2486.5</v>
          </cell>
          <cell r="AC10">
            <v>63.25</v>
          </cell>
          <cell r="AD10">
            <v>2038.25</v>
          </cell>
        </row>
      </sheetData>
      <sheetData sheetId="4"/>
      <sheetData sheetId="5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Y3">
            <v>0.25</v>
          </cell>
          <cell r="Z3">
            <v>-4626</v>
          </cell>
          <cell r="AA3">
            <v>-294.73293000000001</v>
          </cell>
          <cell r="AB3">
            <v>-351.5</v>
          </cell>
          <cell r="AC3">
            <v>-1864.5</v>
          </cell>
          <cell r="AD3">
            <v>-2400.5</v>
          </cell>
        </row>
        <row r="4">
          <cell r="Y4">
            <v>0.05</v>
          </cell>
          <cell r="Z4">
            <v>-13335</v>
          </cell>
          <cell r="AA4">
            <v>-1892.0871200000001</v>
          </cell>
          <cell r="AB4">
            <v>-3135</v>
          </cell>
          <cell r="AC4">
            <v>-7678.5</v>
          </cell>
          <cell r="AD4">
            <v>-5213</v>
          </cell>
        </row>
        <row r="5">
          <cell r="Y5" t="str">
            <v>Min</v>
          </cell>
          <cell r="Z5">
            <v>-35576</v>
          </cell>
          <cell r="AA5">
            <v>-3053.7855599999998</v>
          </cell>
          <cell r="AB5">
            <v>-5703</v>
          </cell>
          <cell r="AC5">
            <v>-11922</v>
          </cell>
          <cell r="AD5">
            <v>-10320</v>
          </cell>
        </row>
        <row r="6">
          <cell r="Y6" t="str">
            <v>Mean</v>
          </cell>
          <cell r="Z6">
            <v>-239.67741935483872</v>
          </cell>
          <cell r="AA6">
            <v>1197.0163277419358</v>
          </cell>
          <cell r="AB6">
            <v>2207.2258064516127</v>
          </cell>
          <cell r="AC6">
            <v>-1590.0322580645161</v>
          </cell>
          <cell r="AD6">
            <v>-390.87096774193549</v>
          </cell>
        </row>
        <row r="7">
          <cell r="Y7" t="str">
            <v>Median</v>
          </cell>
          <cell r="Z7">
            <v>597</v>
          </cell>
          <cell r="AA7">
            <v>895.23191999999995</v>
          </cell>
          <cell r="AB7">
            <v>1520</v>
          </cell>
          <cell r="AC7">
            <v>-5</v>
          </cell>
          <cell r="AD7">
            <v>-652</v>
          </cell>
        </row>
        <row r="8">
          <cell r="Y8" t="str">
            <v>Max</v>
          </cell>
          <cell r="Z8">
            <v>22156</v>
          </cell>
          <cell r="AA8">
            <v>5769.9629699999996</v>
          </cell>
          <cell r="AB8">
            <v>10385</v>
          </cell>
          <cell r="AC8">
            <v>346</v>
          </cell>
          <cell r="AD8">
            <v>7519</v>
          </cell>
        </row>
        <row r="9">
          <cell r="Y9">
            <v>0.95</v>
          </cell>
          <cell r="Z9">
            <v>11474</v>
          </cell>
          <cell r="AA9">
            <v>4247.5420649999996</v>
          </cell>
          <cell r="AB9">
            <v>8687</v>
          </cell>
          <cell r="AC9">
            <v>102.5</v>
          </cell>
          <cell r="AD9">
            <v>5303.5</v>
          </cell>
        </row>
        <row r="10">
          <cell r="Y10">
            <v>0.75</v>
          </cell>
          <cell r="Z10">
            <v>5520</v>
          </cell>
          <cell r="AA10">
            <v>3051.8081000000002</v>
          </cell>
          <cell r="AB10">
            <v>4758</v>
          </cell>
          <cell r="AC10">
            <v>52.5</v>
          </cell>
          <cell r="AD10">
            <v>1431.5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ile"/>
      <sheetName val="Dec Published MOS estimates"/>
      <sheetName val="Workfile (2)"/>
      <sheetName val="January Published MOS estimates"/>
      <sheetName val="Workfile (3)"/>
      <sheetName val="Feb Published MOS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Sydney MSP</v>
          </cell>
          <cell r="D3" t="str">
            <v>Sydney EGP</v>
          </cell>
          <cell r="E3" t="str">
            <v>Adelaide MAP</v>
          </cell>
          <cell r="F3" t="str">
            <v>Adelaide SEAGas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N5">
            <v>2016</v>
          </cell>
          <cell r="Q5">
            <v>31</v>
          </cell>
        </row>
        <row r="6">
          <cell r="N6">
            <v>2016</v>
          </cell>
          <cell r="Q6">
            <v>30</v>
          </cell>
        </row>
        <row r="7">
          <cell r="N7">
            <v>2016</v>
          </cell>
          <cell r="Q7">
            <v>31</v>
          </cell>
        </row>
      </sheetData>
      <sheetData sheetId="1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18174</v>
          </cell>
          <cell r="R3">
            <v>2274.77637</v>
          </cell>
          <cell r="S3">
            <v>7800</v>
          </cell>
          <cell r="T3">
            <v>846</v>
          </cell>
          <cell r="V3">
            <v>8810</v>
          </cell>
          <cell r="Y3">
            <v>0.25</v>
          </cell>
          <cell r="Z3">
            <v>-6712.5</v>
          </cell>
          <cell r="AA3">
            <v>-819.39475500000003</v>
          </cell>
          <cell r="AB3">
            <v>-1480</v>
          </cell>
          <cell r="AC3">
            <v>-98</v>
          </cell>
          <cell r="AD3">
            <v>-1353.5</v>
          </cell>
        </row>
        <row r="4">
          <cell r="O4">
            <v>2</v>
          </cell>
          <cell r="Q4">
            <v>12122</v>
          </cell>
          <cell r="R4">
            <v>1751.1230399999999</v>
          </cell>
          <cell r="S4">
            <v>5003</v>
          </cell>
          <cell r="T4">
            <v>110</v>
          </cell>
          <cell r="V4">
            <v>6123</v>
          </cell>
          <cell r="Y4">
            <v>0.05</v>
          </cell>
          <cell r="Z4">
            <v>-13379</v>
          </cell>
          <cell r="AA4">
            <v>-1795.1036799999999</v>
          </cell>
          <cell r="AB4">
            <v>-2874</v>
          </cell>
          <cell r="AC4">
            <v>-2927.5</v>
          </cell>
          <cell r="AD4">
            <v>-6341.5</v>
          </cell>
        </row>
        <row r="5">
          <cell r="O5">
            <v>3</v>
          </cell>
          <cell r="Q5">
            <v>10869</v>
          </cell>
          <cell r="R5">
            <v>1575.4853499999999</v>
          </cell>
          <cell r="S5">
            <v>4308</v>
          </cell>
          <cell r="T5">
            <v>94</v>
          </cell>
          <cell r="V5">
            <v>4382</v>
          </cell>
          <cell r="Y5" t="str">
            <v>Min</v>
          </cell>
          <cell r="Z5">
            <v>-32619</v>
          </cell>
          <cell r="AA5">
            <v>-13021.119140000001</v>
          </cell>
          <cell r="AB5">
            <v>-5950</v>
          </cell>
          <cell r="AC5">
            <v>-9977</v>
          </cell>
          <cell r="AD5">
            <v>-10499</v>
          </cell>
        </row>
        <row r="6">
          <cell r="O6">
            <v>4</v>
          </cell>
          <cell r="Q6">
            <v>9442</v>
          </cell>
          <cell r="R6">
            <v>1233.9160099999999</v>
          </cell>
          <cell r="S6">
            <v>3871</v>
          </cell>
          <cell r="T6">
            <v>83</v>
          </cell>
          <cell r="V6">
            <v>4143</v>
          </cell>
          <cell r="Y6" t="str">
            <v>Mean</v>
          </cell>
          <cell r="Z6">
            <v>-2131.516129032258</v>
          </cell>
          <cell r="AA6">
            <v>-475.09206129032259</v>
          </cell>
          <cell r="AB6">
            <v>376.80645161290323</v>
          </cell>
          <cell r="AC6">
            <v>-589.61290322580646</v>
          </cell>
          <cell r="AD6">
            <v>171.25806451612902</v>
          </cell>
        </row>
        <row r="7">
          <cell r="O7">
            <v>5</v>
          </cell>
          <cell r="Q7">
            <v>6752</v>
          </cell>
          <cell r="R7">
            <v>1105.0848800000001</v>
          </cell>
          <cell r="S7">
            <v>3245</v>
          </cell>
          <cell r="T7">
            <v>75</v>
          </cell>
          <cell r="V7">
            <v>3555</v>
          </cell>
          <cell r="Y7" t="str">
            <v>Median</v>
          </cell>
          <cell r="Z7">
            <v>-2147</v>
          </cell>
          <cell r="AA7">
            <v>-257.98827999999997</v>
          </cell>
          <cell r="AB7">
            <v>145</v>
          </cell>
          <cell r="AC7">
            <v>21</v>
          </cell>
          <cell r="AD7">
            <v>171</v>
          </cell>
        </row>
        <row r="8">
          <cell r="O8">
            <v>6</v>
          </cell>
          <cell r="Q8">
            <v>4865</v>
          </cell>
          <cell r="R8">
            <v>1000.20254</v>
          </cell>
          <cell r="S8">
            <v>2997</v>
          </cell>
          <cell r="T8">
            <v>69</v>
          </cell>
          <cell r="V8">
            <v>3049</v>
          </cell>
          <cell r="Y8" t="str">
            <v>Max</v>
          </cell>
          <cell r="Z8">
            <v>18174</v>
          </cell>
          <cell r="AA8">
            <v>2274.77637</v>
          </cell>
          <cell r="AB8">
            <v>7800</v>
          </cell>
          <cell r="AC8">
            <v>846</v>
          </cell>
          <cell r="AD8">
            <v>8810</v>
          </cell>
        </row>
        <row r="9">
          <cell r="O9">
            <v>7</v>
          </cell>
          <cell r="Q9">
            <v>4141</v>
          </cell>
          <cell r="R9">
            <v>789.67772000000002</v>
          </cell>
          <cell r="S9">
            <v>2589</v>
          </cell>
          <cell r="T9">
            <v>64</v>
          </cell>
          <cell r="V9">
            <v>2632</v>
          </cell>
          <cell r="Y9">
            <v>0.95</v>
          </cell>
          <cell r="Z9">
            <v>11495.5</v>
          </cell>
          <cell r="AA9">
            <v>1663.3041949999999</v>
          </cell>
          <cell r="AB9">
            <v>4655.5</v>
          </cell>
          <cell r="AC9">
            <v>102</v>
          </cell>
          <cell r="AD9">
            <v>5252.5</v>
          </cell>
        </row>
        <row r="10">
          <cell r="O10">
            <v>8</v>
          </cell>
          <cell r="Q10">
            <v>3029</v>
          </cell>
          <cell r="R10">
            <v>724.72144000000003</v>
          </cell>
          <cell r="S10">
            <v>2452</v>
          </cell>
          <cell r="T10">
            <v>59</v>
          </cell>
          <cell r="V10">
            <v>2458</v>
          </cell>
          <cell r="Y10">
            <v>0.75</v>
          </cell>
          <cell r="Z10">
            <v>2880.5</v>
          </cell>
          <cell r="AA10">
            <v>591.87699500000008</v>
          </cell>
          <cell r="AB10">
            <v>1999.5</v>
          </cell>
          <cell r="AC10">
            <v>56</v>
          </cell>
          <cell r="AD10">
            <v>2383.5</v>
          </cell>
        </row>
        <row r="11">
          <cell r="O11">
            <v>9</v>
          </cell>
          <cell r="Q11">
            <v>2732</v>
          </cell>
          <cell r="R11">
            <v>459.03255000000001</v>
          </cell>
          <cell r="S11">
            <v>1547</v>
          </cell>
          <cell r="T11">
            <v>53</v>
          </cell>
          <cell r="V11">
            <v>2309</v>
          </cell>
        </row>
        <row r="12">
          <cell r="O12">
            <v>10</v>
          </cell>
          <cell r="Q12">
            <v>1912</v>
          </cell>
          <cell r="R12">
            <v>305.59667999999999</v>
          </cell>
          <cell r="S12">
            <v>1230</v>
          </cell>
          <cell r="T12">
            <v>52</v>
          </cell>
          <cell r="V12">
            <v>1960</v>
          </cell>
        </row>
        <row r="13">
          <cell r="O13">
            <v>11</v>
          </cell>
          <cell r="Q13">
            <v>1447</v>
          </cell>
          <cell r="R13">
            <v>181.76172</v>
          </cell>
          <cell r="S13">
            <v>1104</v>
          </cell>
          <cell r="T13">
            <v>46</v>
          </cell>
          <cell r="V13">
            <v>1716</v>
          </cell>
        </row>
        <row r="14">
          <cell r="O14">
            <v>12</v>
          </cell>
          <cell r="Q14">
            <v>375</v>
          </cell>
          <cell r="R14">
            <v>57.017940000000003</v>
          </cell>
          <cell r="S14">
            <v>988</v>
          </cell>
          <cell r="T14">
            <v>43</v>
          </cell>
          <cell r="V14">
            <v>1267</v>
          </cell>
        </row>
        <row r="15">
          <cell r="O15">
            <v>13</v>
          </cell>
          <cell r="Q15">
            <v>-386</v>
          </cell>
          <cell r="R15">
            <v>-19.14453</v>
          </cell>
          <cell r="S15">
            <v>782</v>
          </cell>
          <cell r="T15">
            <v>38</v>
          </cell>
          <cell r="V15">
            <v>1141</v>
          </cell>
        </row>
        <row r="16">
          <cell r="O16">
            <v>14</v>
          </cell>
          <cell r="Q16">
            <v>-939</v>
          </cell>
          <cell r="R16">
            <v>-124.99021999999999</v>
          </cell>
          <cell r="S16">
            <v>565</v>
          </cell>
          <cell r="T16">
            <v>33</v>
          </cell>
          <cell r="V16">
            <v>919</v>
          </cell>
        </row>
        <row r="17">
          <cell r="O17">
            <v>15</v>
          </cell>
          <cell r="Q17">
            <v>-1820</v>
          </cell>
          <cell r="R17">
            <v>-166.69094999999999</v>
          </cell>
          <cell r="S17">
            <v>248</v>
          </cell>
          <cell r="T17">
            <v>29</v>
          </cell>
          <cell r="V17">
            <v>716</v>
          </cell>
        </row>
        <row r="18">
          <cell r="O18">
            <v>16</v>
          </cell>
          <cell r="Q18">
            <v>-2147</v>
          </cell>
          <cell r="R18">
            <v>-257.98827999999997</v>
          </cell>
          <cell r="S18">
            <v>145</v>
          </cell>
          <cell r="T18">
            <v>21</v>
          </cell>
          <cell r="V18">
            <v>171</v>
          </cell>
        </row>
        <row r="19">
          <cell r="O19">
            <v>17</v>
          </cell>
          <cell r="Q19">
            <v>-2871</v>
          </cell>
          <cell r="R19">
            <v>-329.11916000000002</v>
          </cell>
          <cell r="S19">
            <v>-105</v>
          </cell>
          <cell r="T19">
            <v>5</v>
          </cell>
          <cell r="V19">
            <v>65</v>
          </cell>
        </row>
        <row r="20">
          <cell r="O20">
            <v>18</v>
          </cell>
          <cell r="Q20">
            <v>-3307</v>
          </cell>
          <cell r="R20">
            <v>-369.01659999999998</v>
          </cell>
          <cell r="S20">
            <v>-319</v>
          </cell>
          <cell r="T20">
            <v>1</v>
          </cell>
          <cell r="V20">
            <v>-236</v>
          </cell>
        </row>
        <row r="21">
          <cell r="O21">
            <v>19</v>
          </cell>
          <cell r="Q21">
            <v>-4038</v>
          </cell>
          <cell r="R21">
            <v>-414.39893000000001</v>
          </cell>
          <cell r="S21">
            <v>-547</v>
          </cell>
          <cell r="T21">
            <v>-1</v>
          </cell>
          <cell r="V21">
            <v>-333</v>
          </cell>
        </row>
        <row r="22">
          <cell r="O22">
            <v>20</v>
          </cell>
          <cell r="Q22">
            <v>-4307</v>
          </cell>
          <cell r="R22">
            <v>-579.94623999999999</v>
          </cell>
          <cell r="S22">
            <v>-789</v>
          </cell>
          <cell r="T22">
            <v>-1</v>
          </cell>
          <cell r="V22">
            <v>-483</v>
          </cell>
        </row>
        <row r="23">
          <cell r="O23">
            <v>21</v>
          </cell>
          <cell r="Q23">
            <v>-4833</v>
          </cell>
          <cell r="R23">
            <v>-643.92147</v>
          </cell>
          <cell r="S23">
            <v>-1190</v>
          </cell>
          <cell r="T23">
            <v>-4</v>
          </cell>
          <cell r="V23">
            <v>-679</v>
          </cell>
        </row>
        <row r="24">
          <cell r="O24">
            <v>22</v>
          </cell>
          <cell r="Q24">
            <v>-5245</v>
          </cell>
          <cell r="R24">
            <v>-688.45315000000005</v>
          </cell>
          <cell r="S24">
            <v>-1333</v>
          </cell>
          <cell r="T24">
            <v>-7</v>
          </cell>
          <cell r="V24">
            <v>-1049</v>
          </cell>
        </row>
        <row r="25">
          <cell r="O25">
            <v>23</v>
          </cell>
          <cell r="Q25">
            <v>-5918</v>
          </cell>
          <cell r="R25">
            <v>-788.67579000000001</v>
          </cell>
          <cell r="S25">
            <v>-1454</v>
          </cell>
          <cell r="T25">
            <v>-66</v>
          </cell>
          <cell r="V25">
            <v>-1163</v>
          </cell>
        </row>
        <row r="26">
          <cell r="O26">
            <v>24</v>
          </cell>
          <cell r="Q26">
            <v>-7507</v>
          </cell>
          <cell r="R26">
            <v>-850.11371999999994</v>
          </cell>
          <cell r="S26">
            <v>-1506</v>
          </cell>
          <cell r="T26">
            <v>-130</v>
          </cell>
          <cell r="V26">
            <v>-1544</v>
          </cell>
        </row>
        <row r="27">
          <cell r="O27">
            <v>25</v>
          </cell>
          <cell r="Q27">
            <v>-8494</v>
          </cell>
          <cell r="R27">
            <v>-933.23925999999994</v>
          </cell>
          <cell r="S27">
            <v>-1693</v>
          </cell>
          <cell r="T27">
            <v>-294</v>
          </cell>
          <cell r="V27">
            <v>-1867</v>
          </cell>
        </row>
        <row r="28">
          <cell r="O28">
            <v>26</v>
          </cell>
          <cell r="Q28">
            <v>-9138</v>
          </cell>
          <cell r="R28">
            <v>-1014.07812</v>
          </cell>
          <cell r="S28">
            <v>-1924</v>
          </cell>
          <cell r="T28">
            <v>-438</v>
          </cell>
          <cell r="V28">
            <v>-2486</v>
          </cell>
        </row>
        <row r="29">
          <cell r="O29">
            <v>27</v>
          </cell>
          <cell r="Q29">
            <v>-10171</v>
          </cell>
          <cell r="R29">
            <v>-1101.84439</v>
          </cell>
          <cell r="S29">
            <v>-2107</v>
          </cell>
          <cell r="T29">
            <v>-1198</v>
          </cell>
          <cell r="V29">
            <v>-3089</v>
          </cell>
        </row>
        <row r="30">
          <cell r="O30">
            <v>28</v>
          </cell>
          <cell r="Q30">
            <v>-11439</v>
          </cell>
          <cell r="R30">
            <v>-1293.3028300000001</v>
          </cell>
          <cell r="S30">
            <v>-2528</v>
          </cell>
          <cell r="T30">
            <v>-2028</v>
          </cell>
          <cell r="V30">
            <v>-3996</v>
          </cell>
        </row>
        <row r="31">
          <cell r="O31">
            <v>29</v>
          </cell>
          <cell r="Q31">
            <v>-12050</v>
          </cell>
          <cell r="R31">
            <v>-1581.7807499999999</v>
          </cell>
          <cell r="S31">
            <v>-2747</v>
          </cell>
          <cell r="T31">
            <v>-2685</v>
          </cell>
          <cell r="V31">
            <v>-5878</v>
          </cell>
        </row>
        <row r="32">
          <cell r="O32">
            <v>30</v>
          </cell>
          <cell r="Q32">
            <v>-14708</v>
          </cell>
          <cell r="R32">
            <v>-2008.42661</v>
          </cell>
          <cell r="S32">
            <v>-3001</v>
          </cell>
          <cell r="T32">
            <v>-3170</v>
          </cell>
          <cell r="V32">
            <v>-6805</v>
          </cell>
        </row>
        <row r="33">
          <cell r="O33">
            <v>31</v>
          </cell>
          <cell r="Q33">
            <v>-32619</v>
          </cell>
          <cell r="R33">
            <v>-13021.119140000001</v>
          </cell>
          <cell r="S33">
            <v>-5950</v>
          </cell>
          <cell r="T33">
            <v>-9977</v>
          </cell>
          <cell r="V33">
            <v>-10499</v>
          </cell>
        </row>
      </sheetData>
      <sheetData sheetId="2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18174</v>
          </cell>
          <cell r="L5">
            <v>2274.77637</v>
          </cell>
          <cell r="M5">
            <v>7800</v>
          </cell>
          <cell r="N5">
            <v>846</v>
          </cell>
          <cell r="O5">
            <v>8810</v>
          </cell>
        </row>
        <row r="6">
          <cell r="K6">
            <v>12122</v>
          </cell>
          <cell r="L6">
            <v>1751.1230399999999</v>
          </cell>
          <cell r="M6">
            <v>5003</v>
          </cell>
          <cell r="N6">
            <v>110</v>
          </cell>
          <cell r="O6">
            <v>6123</v>
          </cell>
        </row>
        <row r="7">
          <cell r="K7">
            <v>10869</v>
          </cell>
          <cell r="L7">
            <v>1575.4853499999999</v>
          </cell>
          <cell r="M7">
            <v>4308</v>
          </cell>
          <cell r="N7">
            <v>94</v>
          </cell>
          <cell r="O7">
            <v>4382</v>
          </cell>
        </row>
        <row r="8">
          <cell r="K8">
            <v>9442</v>
          </cell>
          <cell r="L8">
            <v>1233.9160099999999</v>
          </cell>
          <cell r="M8">
            <v>3871</v>
          </cell>
          <cell r="N8">
            <v>83</v>
          </cell>
          <cell r="O8">
            <v>4143</v>
          </cell>
        </row>
        <row r="9">
          <cell r="K9">
            <v>6752</v>
          </cell>
          <cell r="L9">
            <v>1105.0848800000001</v>
          </cell>
          <cell r="M9">
            <v>3245</v>
          </cell>
          <cell r="N9">
            <v>75</v>
          </cell>
          <cell r="O9">
            <v>3555</v>
          </cell>
        </row>
        <row r="10">
          <cell r="K10">
            <v>4865</v>
          </cell>
          <cell r="L10">
            <v>1000.20254</v>
          </cell>
          <cell r="M10">
            <v>2997</v>
          </cell>
          <cell r="N10">
            <v>69</v>
          </cell>
          <cell r="O10">
            <v>3049</v>
          </cell>
        </row>
        <row r="11">
          <cell r="K11">
            <v>4141</v>
          </cell>
          <cell r="L11">
            <v>789.67772000000002</v>
          </cell>
          <cell r="M11">
            <v>2589</v>
          </cell>
          <cell r="N11">
            <v>64</v>
          </cell>
          <cell r="O11">
            <v>2632</v>
          </cell>
        </row>
        <row r="12">
          <cell r="K12">
            <v>3029</v>
          </cell>
          <cell r="L12">
            <v>724.72144000000003</v>
          </cell>
          <cell r="M12">
            <v>2452</v>
          </cell>
          <cell r="N12">
            <v>59</v>
          </cell>
          <cell r="O12">
            <v>2458</v>
          </cell>
        </row>
        <row r="13">
          <cell r="K13">
            <v>2732</v>
          </cell>
          <cell r="L13">
            <v>459.03255000000001</v>
          </cell>
          <cell r="M13">
            <v>1547</v>
          </cell>
          <cell r="N13">
            <v>53</v>
          </cell>
          <cell r="O13">
            <v>2309</v>
          </cell>
        </row>
        <row r="14">
          <cell r="K14">
            <v>1912</v>
          </cell>
          <cell r="L14">
            <v>305.59667999999999</v>
          </cell>
          <cell r="M14">
            <v>1230</v>
          </cell>
          <cell r="N14">
            <v>52</v>
          </cell>
          <cell r="O14">
            <v>1960</v>
          </cell>
        </row>
        <row r="15">
          <cell r="K15">
            <v>1447</v>
          </cell>
          <cell r="L15">
            <v>181.76172</v>
          </cell>
          <cell r="M15">
            <v>1104</v>
          </cell>
          <cell r="N15">
            <v>46</v>
          </cell>
          <cell r="O15">
            <v>1716</v>
          </cell>
        </row>
        <row r="16">
          <cell r="K16">
            <v>375</v>
          </cell>
          <cell r="L16">
            <v>57.017940000000003</v>
          </cell>
          <cell r="M16">
            <v>988</v>
          </cell>
          <cell r="N16">
            <v>43</v>
          </cell>
          <cell r="O16">
            <v>1267</v>
          </cell>
        </row>
        <row r="17">
          <cell r="K17">
            <v>-386</v>
          </cell>
          <cell r="L17">
            <v>-19.14453</v>
          </cell>
          <cell r="M17">
            <v>782</v>
          </cell>
          <cell r="N17">
            <v>38</v>
          </cell>
          <cell r="O17">
            <v>1141</v>
          </cell>
        </row>
        <row r="18">
          <cell r="K18">
            <v>-939</v>
          </cell>
          <cell r="L18">
            <v>-124.99021999999999</v>
          </cell>
          <cell r="M18">
            <v>565</v>
          </cell>
          <cell r="N18">
            <v>33</v>
          </cell>
          <cell r="O18">
            <v>919</v>
          </cell>
        </row>
        <row r="19">
          <cell r="K19">
            <v>-1820</v>
          </cell>
          <cell r="L19">
            <v>-166.69094999999999</v>
          </cell>
          <cell r="M19">
            <v>248</v>
          </cell>
          <cell r="N19">
            <v>29</v>
          </cell>
          <cell r="O19">
            <v>716</v>
          </cell>
        </row>
        <row r="20">
          <cell r="K20">
            <v>-2147</v>
          </cell>
          <cell r="L20">
            <v>-257.98827999999997</v>
          </cell>
          <cell r="M20">
            <v>145</v>
          </cell>
          <cell r="N20">
            <v>21</v>
          </cell>
          <cell r="O20">
            <v>171</v>
          </cell>
        </row>
        <row r="21">
          <cell r="K21">
            <v>-2871</v>
          </cell>
          <cell r="L21">
            <v>-329.11916000000002</v>
          </cell>
          <cell r="M21">
            <v>-105</v>
          </cell>
          <cell r="N21">
            <v>5</v>
          </cell>
          <cell r="O21">
            <v>65</v>
          </cell>
        </row>
        <row r="22">
          <cell r="K22">
            <v>-3307</v>
          </cell>
          <cell r="L22">
            <v>-369.01659999999998</v>
          </cell>
          <cell r="M22">
            <v>-319</v>
          </cell>
          <cell r="N22">
            <v>1</v>
          </cell>
          <cell r="O22">
            <v>-236</v>
          </cell>
        </row>
        <row r="23">
          <cell r="K23">
            <v>-4038</v>
          </cell>
          <cell r="L23">
            <v>-414.39893000000001</v>
          </cell>
          <cell r="M23">
            <v>-547</v>
          </cell>
          <cell r="N23">
            <v>-1</v>
          </cell>
          <cell r="O23">
            <v>-333</v>
          </cell>
        </row>
        <row r="24">
          <cell r="K24">
            <v>-4307</v>
          </cell>
          <cell r="L24">
            <v>-579.94623999999999</v>
          </cell>
          <cell r="M24">
            <v>-789</v>
          </cell>
          <cell r="N24">
            <v>-1</v>
          </cell>
          <cell r="O24">
            <v>-483</v>
          </cell>
        </row>
        <row r="25">
          <cell r="K25">
            <v>-4833</v>
          </cell>
          <cell r="L25">
            <v>-643.92147</v>
          </cell>
          <cell r="M25">
            <v>-1190</v>
          </cell>
          <cell r="N25">
            <v>-4</v>
          </cell>
          <cell r="O25">
            <v>-679</v>
          </cell>
        </row>
        <row r="26">
          <cell r="K26">
            <v>-5245</v>
          </cell>
          <cell r="L26">
            <v>-688.45315000000005</v>
          </cell>
          <cell r="M26">
            <v>-1333</v>
          </cell>
          <cell r="N26">
            <v>-7</v>
          </cell>
          <cell r="O26">
            <v>-1049</v>
          </cell>
        </row>
        <row r="27">
          <cell r="K27">
            <v>-5918</v>
          </cell>
          <cell r="L27">
            <v>-788.67579000000001</v>
          </cell>
          <cell r="M27">
            <v>-1454</v>
          </cell>
          <cell r="N27">
            <v>-66</v>
          </cell>
          <cell r="O27">
            <v>-1163</v>
          </cell>
        </row>
        <row r="28">
          <cell r="K28">
            <v>-7507</v>
          </cell>
          <cell r="L28">
            <v>-850.11371999999994</v>
          </cell>
          <cell r="M28">
            <v>-1506</v>
          </cell>
          <cell r="N28">
            <v>-130</v>
          </cell>
          <cell r="O28">
            <v>-1544</v>
          </cell>
        </row>
        <row r="29">
          <cell r="K29">
            <v>-8494</v>
          </cell>
          <cell r="L29">
            <v>-933.23925999999994</v>
          </cell>
          <cell r="M29">
            <v>-1693</v>
          </cell>
          <cell r="N29">
            <v>-294</v>
          </cell>
          <cell r="O29">
            <v>-1867</v>
          </cell>
        </row>
        <row r="30">
          <cell r="K30">
            <v>-9138</v>
          </cell>
          <cell r="L30">
            <v>-1014.07812</v>
          </cell>
          <cell r="M30">
            <v>-1924</v>
          </cell>
          <cell r="N30">
            <v>-438</v>
          </cell>
          <cell r="O30">
            <v>-2486</v>
          </cell>
        </row>
        <row r="31">
          <cell r="K31">
            <v>-10171</v>
          </cell>
          <cell r="L31">
            <v>-1101.84439</v>
          </cell>
          <cell r="M31">
            <v>-2107</v>
          </cell>
          <cell r="N31">
            <v>-1198</v>
          </cell>
          <cell r="O31">
            <v>-3089</v>
          </cell>
        </row>
        <row r="32">
          <cell r="K32">
            <v>-11439</v>
          </cell>
          <cell r="L32">
            <v>-1293.3028300000001</v>
          </cell>
          <cell r="M32">
            <v>-2528</v>
          </cell>
          <cell r="N32">
            <v>-2028</v>
          </cell>
          <cell r="O32">
            <v>-3996</v>
          </cell>
        </row>
        <row r="33">
          <cell r="K33">
            <v>-12050</v>
          </cell>
          <cell r="L33">
            <v>-1581.7807499999999</v>
          </cell>
          <cell r="M33">
            <v>-2747</v>
          </cell>
          <cell r="N33">
            <v>-2685</v>
          </cell>
          <cell r="O33">
            <v>-5878</v>
          </cell>
        </row>
        <row r="34">
          <cell r="K34">
            <v>-14708</v>
          </cell>
          <cell r="L34">
            <v>-2008.42661</v>
          </cell>
          <cell r="M34">
            <v>-3001</v>
          </cell>
          <cell r="N34">
            <v>-3170</v>
          </cell>
          <cell r="O34">
            <v>-6805</v>
          </cell>
        </row>
        <row r="35">
          <cell r="K35">
            <v>-32619</v>
          </cell>
          <cell r="L35">
            <v>-13021.119140000001</v>
          </cell>
          <cell r="M35">
            <v>-5950</v>
          </cell>
          <cell r="N35">
            <v>-9977</v>
          </cell>
          <cell r="O35">
            <v>-10499</v>
          </cell>
        </row>
      </sheetData>
      <sheetData sheetId="3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20462</v>
          </cell>
          <cell r="R3">
            <v>3793.9326599999999</v>
          </cell>
          <cell r="S3">
            <v>12113</v>
          </cell>
          <cell r="T3">
            <v>133</v>
          </cell>
          <cell r="V3">
            <v>8778</v>
          </cell>
          <cell r="Y3">
            <v>0.25</v>
          </cell>
          <cell r="Z3">
            <v>-5904.5</v>
          </cell>
          <cell r="AA3">
            <v>-1070.91149</v>
          </cell>
          <cell r="AB3">
            <v>-1850.75</v>
          </cell>
          <cell r="AC3">
            <v>-1009</v>
          </cell>
          <cell r="AD3">
            <v>-2545.25</v>
          </cell>
        </row>
        <row r="4">
          <cell r="O4">
            <v>2</v>
          </cell>
          <cell r="Q4">
            <v>12623</v>
          </cell>
          <cell r="R4">
            <v>2966.46387</v>
          </cell>
          <cell r="S4">
            <v>7181</v>
          </cell>
          <cell r="T4">
            <v>106</v>
          </cell>
          <cell r="V4">
            <v>4476</v>
          </cell>
          <cell r="Y4">
            <v>0.05</v>
          </cell>
          <cell r="Z4">
            <v>-15004.199999999999</v>
          </cell>
          <cell r="AA4">
            <v>-1881.6786770000001</v>
          </cell>
          <cell r="AB4">
            <v>-6128</v>
          </cell>
          <cell r="AC4">
            <v>-4946.55</v>
          </cell>
          <cell r="AD4">
            <v>-6327.7999999999993</v>
          </cell>
        </row>
        <row r="5">
          <cell r="O5">
            <v>3</v>
          </cell>
          <cell r="Q5">
            <v>10801</v>
          </cell>
          <cell r="R5">
            <v>1942.7661499999999</v>
          </cell>
          <cell r="S5">
            <v>5539</v>
          </cell>
          <cell r="T5">
            <v>102</v>
          </cell>
          <cell r="V5">
            <v>3975</v>
          </cell>
          <cell r="Y5" t="str">
            <v>Min</v>
          </cell>
          <cell r="Z5">
            <v>-22008</v>
          </cell>
          <cell r="AA5">
            <v>-4872.7685499999998</v>
          </cell>
          <cell r="AB5">
            <v>-11025</v>
          </cell>
          <cell r="AC5">
            <v>-10688</v>
          </cell>
          <cell r="AD5">
            <v>-10683</v>
          </cell>
        </row>
        <row r="6">
          <cell r="O6">
            <v>4</v>
          </cell>
          <cell r="Q6">
            <v>8867</v>
          </cell>
          <cell r="R6">
            <v>1545.22315</v>
          </cell>
          <cell r="S6">
            <v>4965</v>
          </cell>
          <cell r="T6">
            <v>96</v>
          </cell>
          <cell r="V6">
            <v>3274</v>
          </cell>
          <cell r="Y6" t="str">
            <v>Mean</v>
          </cell>
          <cell r="Z6">
            <v>-681.73333333333335</v>
          </cell>
          <cell r="AA6">
            <v>-174.32655366666663</v>
          </cell>
          <cell r="AB6">
            <v>282.53333333333336</v>
          </cell>
          <cell r="AC6">
            <v>-1027.0333333333333</v>
          </cell>
          <cell r="AD6">
            <v>-527.13333333333333</v>
          </cell>
        </row>
        <row r="7">
          <cell r="O7">
            <v>5</v>
          </cell>
          <cell r="Q7">
            <v>7498</v>
          </cell>
          <cell r="R7">
            <v>1250.87472</v>
          </cell>
          <cell r="S7">
            <v>4447</v>
          </cell>
          <cell r="T7">
            <v>90</v>
          </cell>
          <cell r="V7">
            <v>2881</v>
          </cell>
          <cell r="Y7" t="str">
            <v>Median</v>
          </cell>
          <cell r="Z7">
            <v>14.5</v>
          </cell>
          <cell r="AA7">
            <v>-225.8596</v>
          </cell>
          <cell r="AB7">
            <v>276</v>
          </cell>
          <cell r="AC7">
            <v>27.5</v>
          </cell>
          <cell r="AD7">
            <v>-339.5</v>
          </cell>
        </row>
        <row r="8">
          <cell r="O8">
            <v>6</v>
          </cell>
          <cell r="Q8">
            <v>6823</v>
          </cell>
          <cell r="R8">
            <v>917.92285000000004</v>
          </cell>
          <cell r="S8">
            <v>3556</v>
          </cell>
          <cell r="T8">
            <v>86</v>
          </cell>
          <cell r="V8">
            <v>2646</v>
          </cell>
          <cell r="Y8" t="str">
            <v>Max</v>
          </cell>
          <cell r="Z8">
            <v>20462</v>
          </cell>
          <cell r="AA8">
            <v>3793.9326599999999</v>
          </cell>
          <cell r="AB8">
            <v>12113</v>
          </cell>
          <cell r="AC8">
            <v>133</v>
          </cell>
          <cell r="AD8">
            <v>8778</v>
          </cell>
        </row>
        <row r="9">
          <cell r="O9">
            <v>7</v>
          </cell>
          <cell r="Q9">
            <v>5567</v>
          </cell>
          <cell r="R9">
            <v>635.34969000000001</v>
          </cell>
          <cell r="S9">
            <v>3047</v>
          </cell>
          <cell r="T9">
            <v>75</v>
          </cell>
          <cell r="V9">
            <v>2500</v>
          </cell>
          <cell r="Y9">
            <v>0.95</v>
          </cell>
          <cell r="Z9">
            <v>11803.099999999995</v>
          </cell>
          <cell r="AA9">
            <v>2505.7998959999968</v>
          </cell>
          <cell r="AB9">
            <v>6442.0999999999949</v>
          </cell>
          <cell r="AC9">
            <v>104.19999999999999</v>
          </cell>
          <cell r="AD9">
            <v>4250.5499999999984</v>
          </cell>
        </row>
        <row r="10">
          <cell r="O10">
            <v>8</v>
          </cell>
          <cell r="Q10">
            <v>4394</v>
          </cell>
          <cell r="R10">
            <v>480.30371000000002</v>
          </cell>
          <cell r="S10">
            <v>2600</v>
          </cell>
          <cell r="T10">
            <v>65</v>
          </cell>
          <cell r="V10">
            <v>2195</v>
          </cell>
          <cell r="Y10">
            <v>0.75</v>
          </cell>
          <cell r="Z10">
            <v>4244.5</v>
          </cell>
          <cell r="AA10">
            <v>439.9793075</v>
          </cell>
          <cell r="AB10">
            <v>2486.5</v>
          </cell>
          <cell r="AC10">
            <v>63.25</v>
          </cell>
          <cell r="AD10">
            <v>2038.25</v>
          </cell>
        </row>
        <row r="11">
          <cell r="O11">
            <v>9</v>
          </cell>
          <cell r="Q11">
            <v>3796</v>
          </cell>
          <cell r="R11">
            <v>319.0061</v>
          </cell>
          <cell r="S11">
            <v>2146</v>
          </cell>
          <cell r="T11">
            <v>58</v>
          </cell>
          <cell r="V11">
            <v>1568</v>
          </cell>
        </row>
        <row r="12">
          <cell r="O12">
            <v>10</v>
          </cell>
          <cell r="Q12">
            <v>3213</v>
          </cell>
          <cell r="R12">
            <v>258.48194000000001</v>
          </cell>
          <cell r="S12">
            <v>1709</v>
          </cell>
          <cell r="T12">
            <v>57</v>
          </cell>
          <cell r="V12">
            <v>1198</v>
          </cell>
        </row>
        <row r="13">
          <cell r="O13">
            <v>11</v>
          </cell>
          <cell r="Q13">
            <v>2684</v>
          </cell>
          <cell r="R13">
            <v>174.89081999999999</v>
          </cell>
          <cell r="S13">
            <v>1431</v>
          </cell>
          <cell r="T13">
            <v>53</v>
          </cell>
          <cell r="V13">
            <v>762</v>
          </cell>
        </row>
        <row r="14">
          <cell r="O14">
            <v>12</v>
          </cell>
          <cell r="Q14">
            <v>2086</v>
          </cell>
          <cell r="R14">
            <v>102.52542</v>
          </cell>
          <cell r="S14">
            <v>1100</v>
          </cell>
          <cell r="T14">
            <v>51</v>
          </cell>
          <cell r="V14">
            <v>371</v>
          </cell>
        </row>
        <row r="15">
          <cell r="O15">
            <v>13</v>
          </cell>
          <cell r="Q15">
            <v>1229</v>
          </cell>
          <cell r="R15">
            <v>8.9314900000000002</v>
          </cell>
          <cell r="S15">
            <v>896</v>
          </cell>
          <cell r="T15">
            <v>45</v>
          </cell>
          <cell r="V15">
            <v>207</v>
          </cell>
        </row>
        <row r="16">
          <cell r="O16">
            <v>14</v>
          </cell>
          <cell r="Q16">
            <v>354</v>
          </cell>
          <cell r="R16">
            <v>-13.029299999999999</v>
          </cell>
          <cell r="S16">
            <v>680</v>
          </cell>
          <cell r="T16">
            <v>36</v>
          </cell>
          <cell r="V16">
            <v>40</v>
          </cell>
        </row>
        <row r="17">
          <cell r="O17">
            <v>15</v>
          </cell>
          <cell r="Q17">
            <v>125</v>
          </cell>
          <cell r="R17">
            <v>-114.92283999999999</v>
          </cell>
          <cell r="S17">
            <v>420</v>
          </cell>
          <cell r="T17">
            <v>33</v>
          </cell>
          <cell r="V17">
            <v>-253</v>
          </cell>
        </row>
        <row r="18">
          <cell r="O18">
            <v>16</v>
          </cell>
          <cell r="Q18">
            <v>-96</v>
          </cell>
          <cell r="R18">
            <v>-336.79635999999999</v>
          </cell>
          <cell r="S18">
            <v>132</v>
          </cell>
          <cell r="T18">
            <v>22</v>
          </cell>
          <cell r="V18">
            <v>-426</v>
          </cell>
        </row>
        <row r="19">
          <cell r="O19">
            <v>17</v>
          </cell>
          <cell r="Q19">
            <v>-663</v>
          </cell>
          <cell r="R19">
            <v>-400.77244999999999</v>
          </cell>
          <cell r="S19">
            <v>-88</v>
          </cell>
          <cell r="T19">
            <v>19</v>
          </cell>
          <cell r="V19">
            <v>-779</v>
          </cell>
        </row>
        <row r="20">
          <cell r="O20">
            <v>18</v>
          </cell>
          <cell r="Q20">
            <v>-1041</v>
          </cell>
          <cell r="R20">
            <v>-589.67724999999996</v>
          </cell>
          <cell r="S20">
            <v>-458</v>
          </cell>
          <cell r="T20">
            <v>0</v>
          </cell>
          <cell r="V20">
            <v>-1127</v>
          </cell>
        </row>
        <row r="21">
          <cell r="O21">
            <v>19</v>
          </cell>
          <cell r="Q21">
            <v>-2460</v>
          </cell>
          <cell r="R21">
            <v>-631.65625</v>
          </cell>
          <cell r="S21">
            <v>-742</v>
          </cell>
          <cell r="T21">
            <v>-26</v>
          </cell>
          <cell r="V21">
            <v>-1354</v>
          </cell>
        </row>
        <row r="22">
          <cell r="O22">
            <v>20</v>
          </cell>
          <cell r="Q22">
            <v>-3262</v>
          </cell>
          <cell r="R22">
            <v>-741.375</v>
          </cell>
          <cell r="S22">
            <v>-1098</v>
          </cell>
          <cell r="T22">
            <v>-103</v>
          </cell>
          <cell r="V22">
            <v>-1953</v>
          </cell>
        </row>
        <row r="23">
          <cell r="O23">
            <v>21</v>
          </cell>
          <cell r="Q23">
            <v>-3813</v>
          </cell>
          <cell r="R23">
            <v>-917.56248000000005</v>
          </cell>
          <cell r="S23">
            <v>-1226</v>
          </cell>
          <cell r="T23">
            <v>-185</v>
          </cell>
          <cell r="V23">
            <v>-2378</v>
          </cell>
        </row>
        <row r="24">
          <cell r="O24">
            <v>22</v>
          </cell>
          <cell r="Q24">
            <v>-4559</v>
          </cell>
          <cell r="R24">
            <v>-998.75783000000001</v>
          </cell>
          <cell r="S24">
            <v>-1565</v>
          </cell>
          <cell r="T24">
            <v>-274</v>
          </cell>
          <cell r="V24">
            <v>-2426</v>
          </cell>
        </row>
        <row r="25">
          <cell r="O25">
            <v>23</v>
          </cell>
          <cell r="Q25">
            <v>-6353</v>
          </cell>
          <cell r="R25">
            <v>-1094.96271</v>
          </cell>
          <cell r="S25">
            <v>-1946</v>
          </cell>
          <cell r="T25">
            <v>-1254</v>
          </cell>
          <cell r="V25">
            <v>-2585</v>
          </cell>
        </row>
        <row r="26">
          <cell r="O26">
            <v>24</v>
          </cell>
          <cell r="Q26">
            <v>-7277</v>
          </cell>
          <cell r="R26">
            <v>-1137.93219</v>
          </cell>
          <cell r="S26">
            <v>-2274</v>
          </cell>
          <cell r="T26">
            <v>-1839</v>
          </cell>
          <cell r="V26">
            <v>-3115</v>
          </cell>
        </row>
        <row r="27">
          <cell r="O27">
            <v>25</v>
          </cell>
          <cell r="Q27">
            <v>-8283</v>
          </cell>
          <cell r="R27">
            <v>-1235.37464</v>
          </cell>
          <cell r="S27">
            <v>-2782</v>
          </cell>
          <cell r="T27">
            <v>-2056</v>
          </cell>
          <cell r="V27">
            <v>-3313</v>
          </cell>
        </row>
        <row r="28">
          <cell r="O28">
            <v>26</v>
          </cell>
          <cell r="Q28">
            <v>-9828</v>
          </cell>
          <cell r="R28">
            <v>-1355.81836</v>
          </cell>
          <cell r="S28">
            <v>-3716</v>
          </cell>
          <cell r="T28">
            <v>-2594</v>
          </cell>
          <cell r="V28">
            <v>-3830</v>
          </cell>
        </row>
        <row r="29">
          <cell r="O29">
            <v>27</v>
          </cell>
          <cell r="Q29">
            <v>-11515</v>
          </cell>
          <cell r="R29">
            <v>-1468.8837900000001</v>
          </cell>
          <cell r="S29">
            <v>-4396</v>
          </cell>
          <cell r="T29">
            <v>-3140</v>
          </cell>
          <cell r="V29">
            <v>-4099</v>
          </cell>
        </row>
        <row r="30">
          <cell r="O30">
            <v>28</v>
          </cell>
          <cell r="Q30">
            <v>-13946</v>
          </cell>
          <cell r="R30">
            <v>-1622.1987200000001</v>
          </cell>
          <cell r="S30">
            <v>-5655</v>
          </cell>
          <cell r="T30">
            <v>-4319</v>
          </cell>
          <cell r="V30">
            <v>-4724</v>
          </cell>
        </row>
        <row r="31">
          <cell r="O31">
            <v>29</v>
          </cell>
          <cell r="Q31">
            <v>-15870</v>
          </cell>
          <cell r="R31">
            <v>-2093.9804600000002</v>
          </cell>
          <cell r="S31">
            <v>-6515</v>
          </cell>
          <cell r="T31">
            <v>-5460</v>
          </cell>
          <cell r="V31">
            <v>-7640</v>
          </cell>
        </row>
        <row r="32">
          <cell r="O32">
            <v>30</v>
          </cell>
          <cell r="Q32">
            <v>-22008</v>
          </cell>
          <cell r="R32">
            <v>-4872.7685499999998</v>
          </cell>
          <cell r="S32">
            <v>-11025</v>
          </cell>
          <cell r="T32">
            <v>-10688</v>
          </cell>
          <cell r="V32">
            <v>-10683</v>
          </cell>
        </row>
        <row r="33"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 t="str">
            <v/>
          </cell>
        </row>
      </sheetData>
      <sheetData sheetId="4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20462</v>
          </cell>
          <cell r="L5">
            <v>3793.9326599999999</v>
          </cell>
          <cell r="M5">
            <v>12113</v>
          </cell>
          <cell r="N5">
            <v>133</v>
          </cell>
          <cell r="O5">
            <v>8778</v>
          </cell>
        </row>
        <row r="6">
          <cell r="K6">
            <v>12623</v>
          </cell>
          <cell r="L6">
            <v>2966.46387</v>
          </cell>
          <cell r="M6">
            <v>7181</v>
          </cell>
          <cell r="N6">
            <v>106</v>
          </cell>
          <cell r="O6">
            <v>4476</v>
          </cell>
        </row>
        <row r="7">
          <cell r="K7">
            <v>10801</v>
          </cell>
          <cell r="L7">
            <v>1942.7661499999999</v>
          </cell>
          <cell r="M7">
            <v>5539</v>
          </cell>
          <cell r="N7">
            <v>102</v>
          </cell>
          <cell r="O7">
            <v>3975</v>
          </cell>
        </row>
        <row r="8">
          <cell r="K8">
            <v>8867</v>
          </cell>
          <cell r="L8">
            <v>1545.22315</v>
          </cell>
          <cell r="M8">
            <v>4965</v>
          </cell>
          <cell r="N8">
            <v>96</v>
          </cell>
          <cell r="O8">
            <v>3274</v>
          </cell>
        </row>
        <row r="9">
          <cell r="K9">
            <v>7498</v>
          </cell>
          <cell r="L9">
            <v>1250.87472</v>
          </cell>
          <cell r="M9">
            <v>4447</v>
          </cell>
          <cell r="N9">
            <v>90</v>
          </cell>
          <cell r="O9">
            <v>2881</v>
          </cell>
        </row>
        <row r="10">
          <cell r="K10">
            <v>6823</v>
          </cell>
          <cell r="L10">
            <v>917.92285000000004</v>
          </cell>
          <cell r="M10">
            <v>3556</v>
          </cell>
          <cell r="N10">
            <v>86</v>
          </cell>
          <cell r="O10">
            <v>2646</v>
          </cell>
        </row>
        <row r="11">
          <cell r="K11">
            <v>5567</v>
          </cell>
          <cell r="L11">
            <v>635.34969000000001</v>
          </cell>
          <cell r="M11">
            <v>3047</v>
          </cell>
          <cell r="N11">
            <v>75</v>
          </cell>
          <cell r="O11">
            <v>2500</v>
          </cell>
        </row>
        <row r="12">
          <cell r="K12">
            <v>4394</v>
          </cell>
          <cell r="L12">
            <v>480.30371000000002</v>
          </cell>
          <cell r="M12">
            <v>2600</v>
          </cell>
          <cell r="N12">
            <v>65</v>
          </cell>
          <cell r="O12">
            <v>2195</v>
          </cell>
        </row>
        <row r="13">
          <cell r="K13">
            <v>3796</v>
          </cell>
          <cell r="L13">
            <v>319.0061</v>
          </cell>
          <cell r="M13">
            <v>2146</v>
          </cell>
          <cell r="N13">
            <v>58</v>
          </cell>
          <cell r="O13">
            <v>1568</v>
          </cell>
        </row>
        <row r="14">
          <cell r="K14">
            <v>3213</v>
          </cell>
          <cell r="L14">
            <v>258.48194000000001</v>
          </cell>
          <cell r="M14">
            <v>1709</v>
          </cell>
          <cell r="N14">
            <v>57</v>
          </cell>
          <cell r="O14">
            <v>1198</v>
          </cell>
        </row>
        <row r="15">
          <cell r="K15">
            <v>2684</v>
          </cell>
          <cell r="L15">
            <v>174.89081999999999</v>
          </cell>
          <cell r="M15">
            <v>1431</v>
          </cell>
          <cell r="N15">
            <v>53</v>
          </cell>
          <cell r="O15">
            <v>762</v>
          </cell>
        </row>
        <row r="16">
          <cell r="K16">
            <v>2086</v>
          </cell>
          <cell r="L16">
            <v>102.52542</v>
          </cell>
          <cell r="M16">
            <v>1100</v>
          </cell>
          <cell r="N16">
            <v>51</v>
          </cell>
          <cell r="O16">
            <v>371</v>
          </cell>
        </row>
        <row r="17">
          <cell r="K17">
            <v>1229</v>
          </cell>
          <cell r="L17">
            <v>8.9314900000000002</v>
          </cell>
          <cell r="M17">
            <v>896</v>
          </cell>
          <cell r="N17">
            <v>45</v>
          </cell>
          <cell r="O17">
            <v>207</v>
          </cell>
        </row>
        <row r="18">
          <cell r="K18">
            <v>354</v>
          </cell>
          <cell r="L18">
            <v>-13.029299999999999</v>
          </cell>
          <cell r="M18">
            <v>680</v>
          </cell>
          <cell r="N18">
            <v>36</v>
          </cell>
          <cell r="O18">
            <v>40</v>
          </cell>
        </row>
        <row r="19">
          <cell r="K19">
            <v>125</v>
          </cell>
          <cell r="L19">
            <v>-114.92283999999999</v>
          </cell>
          <cell r="M19">
            <v>420</v>
          </cell>
          <cell r="N19">
            <v>33</v>
          </cell>
          <cell r="O19">
            <v>-253</v>
          </cell>
        </row>
        <row r="20">
          <cell r="K20">
            <v>-96</v>
          </cell>
          <cell r="L20">
            <v>-336.79635999999999</v>
          </cell>
          <cell r="M20">
            <v>132</v>
          </cell>
          <cell r="N20">
            <v>22</v>
          </cell>
          <cell r="O20">
            <v>-426</v>
          </cell>
        </row>
        <row r="21">
          <cell r="K21">
            <v>-663</v>
          </cell>
          <cell r="L21">
            <v>-400.77244999999999</v>
          </cell>
          <cell r="M21">
            <v>-88</v>
          </cell>
          <cell r="N21">
            <v>19</v>
          </cell>
          <cell r="O21">
            <v>-779</v>
          </cell>
        </row>
        <row r="22">
          <cell r="K22">
            <v>-1041</v>
          </cell>
          <cell r="L22">
            <v>-589.67724999999996</v>
          </cell>
          <cell r="M22">
            <v>-458</v>
          </cell>
          <cell r="N22">
            <v>0</v>
          </cell>
          <cell r="O22">
            <v>-1127</v>
          </cell>
        </row>
        <row r="23">
          <cell r="K23">
            <v>-2460</v>
          </cell>
          <cell r="L23">
            <v>-631.65625</v>
          </cell>
          <cell r="M23">
            <v>-742</v>
          </cell>
          <cell r="N23">
            <v>-26</v>
          </cell>
          <cell r="O23">
            <v>-1354</v>
          </cell>
        </row>
        <row r="24">
          <cell r="K24">
            <v>-3262</v>
          </cell>
          <cell r="L24">
            <v>-741.375</v>
          </cell>
          <cell r="M24">
            <v>-1098</v>
          </cell>
          <cell r="N24">
            <v>-103</v>
          </cell>
          <cell r="O24">
            <v>-1953</v>
          </cell>
        </row>
        <row r="25">
          <cell r="K25">
            <v>-3813</v>
          </cell>
          <cell r="L25">
            <v>-917.56248000000005</v>
          </cell>
          <cell r="M25">
            <v>-1226</v>
          </cell>
          <cell r="N25">
            <v>-185</v>
          </cell>
          <cell r="O25">
            <v>-2378</v>
          </cell>
        </row>
        <row r="26">
          <cell r="K26">
            <v>-4559</v>
          </cell>
          <cell r="L26">
            <v>-998.75783000000001</v>
          </cell>
          <cell r="M26">
            <v>-1565</v>
          </cell>
          <cell r="N26">
            <v>-274</v>
          </cell>
          <cell r="O26">
            <v>-2426</v>
          </cell>
        </row>
        <row r="27">
          <cell r="K27">
            <v>-6353</v>
          </cell>
          <cell r="L27">
            <v>-1094.96271</v>
          </cell>
          <cell r="M27">
            <v>-1946</v>
          </cell>
          <cell r="N27">
            <v>-1254</v>
          </cell>
          <cell r="O27">
            <v>-2585</v>
          </cell>
        </row>
        <row r="28">
          <cell r="K28">
            <v>-7277</v>
          </cell>
          <cell r="L28">
            <v>-1137.93219</v>
          </cell>
          <cell r="M28">
            <v>-2274</v>
          </cell>
          <cell r="N28">
            <v>-1839</v>
          </cell>
          <cell r="O28">
            <v>-3115</v>
          </cell>
        </row>
        <row r="29">
          <cell r="K29">
            <v>-8283</v>
          </cell>
          <cell r="L29">
            <v>-1235.37464</v>
          </cell>
          <cell r="M29">
            <v>-2782</v>
          </cell>
          <cell r="N29">
            <v>-2056</v>
          </cell>
          <cell r="O29">
            <v>-3313</v>
          </cell>
        </row>
        <row r="30">
          <cell r="K30">
            <v>-9828</v>
          </cell>
          <cell r="L30">
            <v>-1355.81836</v>
          </cell>
          <cell r="M30">
            <v>-3716</v>
          </cell>
          <cell r="N30">
            <v>-2594</v>
          </cell>
          <cell r="O30">
            <v>-3830</v>
          </cell>
        </row>
        <row r="31">
          <cell r="K31">
            <v>-11515</v>
          </cell>
          <cell r="L31">
            <v>-1468.8837900000001</v>
          </cell>
          <cell r="M31">
            <v>-4396</v>
          </cell>
          <cell r="N31">
            <v>-3140</v>
          </cell>
          <cell r="O31">
            <v>-4099</v>
          </cell>
        </row>
        <row r="32">
          <cell r="K32">
            <v>-13946</v>
          </cell>
          <cell r="L32">
            <v>-1622.1987200000001</v>
          </cell>
          <cell r="M32">
            <v>-5655</v>
          </cell>
          <cell r="N32">
            <v>-4319</v>
          </cell>
          <cell r="O32">
            <v>-4724</v>
          </cell>
        </row>
        <row r="33">
          <cell r="K33">
            <v>-15870</v>
          </cell>
          <cell r="L33">
            <v>-2093.9804600000002</v>
          </cell>
          <cell r="M33">
            <v>-6515</v>
          </cell>
          <cell r="N33">
            <v>-5460</v>
          </cell>
          <cell r="O33">
            <v>-7640</v>
          </cell>
        </row>
        <row r="34">
          <cell r="K34">
            <v>-22008</v>
          </cell>
          <cell r="L34">
            <v>-4872.7685499999998</v>
          </cell>
          <cell r="M34">
            <v>-11025</v>
          </cell>
          <cell r="N34">
            <v>-10688</v>
          </cell>
          <cell r="O34">
            <v>-10683</v>
          </cell>
        </row>
        <row r="35"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</row>
      </sheetData>
      <sheetData sheetId="5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22156</v>
          </cell>
          <cell r="R3">
            <v>5769.9629699999996</v>
          </cell>
          <cell r="S3">
            <v>10385</v>
          </cell>
          <cell r="T3">
            <v>346</v>
          </cell>
          <cell r="V3">
            <v>7519</v>
          </cell>
          <cell r="Y3">
            <v>0.25</v>
          </cell>
          <cell r="Z3">
            <v>-4626</v>
          </cell>
          <cell r="AA3">
            <v>-294.73293000000001</v>
          </cell>
          <cell r="AB3">
            <v>-351.5</v>
          </cell>
          <cell r="AC3">
            <v>-1864.5</v>
          </cell>
          <cell r="AD3">
            <v>-2400.5</v>
          </cell>
        </row>
        <row r="4">
          <cell r="O4">
            <v>2</v>
          </cell>
          <cell r="Q4">
            <v>12579</v>
          </cell>
          <cell r="R4">
            <v>4360.1427199999998</v>
          </cell>
          <cell r="S4">
            <v>9176</v>
          </cell>
          <cell r="T4">
            <v>110</v>
          </cell>
          <cell r="V4">
            <v>5908</v>
          </cell>
          <cell r="Y4">
            <v>0.05</v>
          </cell>
          <cell r="Z4">
            <v>-13335</v>
          </cell>
          <cell r="AA4">
            <v>-1892.0871200000001</v>
          </cell>
          <cell r="AB4">
            <v>-3135</v>
          </cell>
          <cell r="AC4">
            <v>-7678.5</v>
          </cell>
          <cell r="AD4">
            <v>-5213</v>
          </cell>
        </row>
        <row r="5">
          <cell r="O5">
            <v>3</v>
          </cell>
          <cell r="Q5">
            <v>10369</v>
          </cell>
          <cell r="R5">
            <v>4134.9414100000004</v>
          </cell>
          <cell r="S5">
            <v>8198</v>
          </cell>
          <cell r="T5">
            <v>95</v>
          </cell>
          <cell r="V5">
            <v>4699</v>
          </cell>
          <cell r="Y5" t="str">
            <v>Min</v>
          </cell>
          <cell r="Z5">
            <v>-35576</v>
          </cell>
          <cell r="AA5">
            <v>-3053.7855599999998</v>
          </cell>
          <cell r="AB5">
            <v>-5703</v>
          </cell>
          <cell r="AC5">
            <v>-11922</v>
          </cell>
          <cell r="AD5">
            <v>-10320</v>
          </cell>
        </row>
        <row r="6">
          <cell r="O6">
            <v>4</v>
          </cell>
          <cell r="Q6">
            <v>9533</v>
          </cell>
          <cell r="R6">
            <v>3853.8476599999999</v>
          </cell>
          <cell r="S6">
            <v>6997</v>
          </cell>
          <cell r="T6">
            <v>84</v>
          </cell>
          <cell r="V6">
            <v>4059</v>
          </cell>
          <cell r="Y6" t="str">
            <v>Mean</v>
          </cell>
          <cell r="Z6">
            <v>-239.67741935483872</v>
          </cell>
          <cell r="AA6">
            <v>1197.0163277419358</v>
          </cell>
          <cell r="AB6">
            <v>2207.2258064516127</v>
          </cell>
          <cell r="AC6">
            <v>-1590.0322580645161</v>
          </cell>
          <cell r="AD6">
            <v>-390.87096774193549</v>
          </cell>
        </row>
        <row r="7">
          <cell r="O7">
            <v>5</v>
          </cell>
          <cell r="Q7">
            <v>8540</v>
          </cell>
          <cell r="R7">
            <v>3674.8427900000002</v>
          </cell>
          <cell r="S7">
            <v>6414</v>
          </cell>
          <cell r="T7">
            <v>81</v>
          </cell>
          <cell r="V7">
            <v>3319</v>
          </cell>
          <cell r="Y7" t="str">
            <v>Median</v>
          </cell>
          <cell r="Z7">
            <v>597</v>
          </cell>
          <cell r="AA7">
            <v>895.23191999999995</v>
          </cell>
          <cell r="AB7">
            <v>1520</v>
          </cell>
          <cell r="AC7">
            <v>-5</v>
          </cell>
          <cell r="AD7">
            <v>-652</v>
          </cell>
        </row>
        <row r="8">
          <cell r="O8">
            <v>6</v>
          </cell>
          <cell r="Q8">
            <v>7497</v>
          </cell>
          <cell r="R8">
            <v>3519.9527499999999</v>
          </cell>
          <cell r="S8">
            <v>6090</v>
          </cell>
          <cell r="T8">
            <v>68</v>
          </cell>
          <cell r="V8">
            <v>2888</v>
          </cell>
          <cell r="Y8" t="str">
            <v>Max</v>
          </cell>
          <cell r="Z8">
            <v>22156</v>
          </cell>
          <cell r="AA8">
            <v>5769.9629699999996</v>
          </cell>
          <cell r="AB8">
            <v>10385</v>
          </cell>
          <cell r="AC8">
            <v>346</v>
          </cell>
          <cell r="AD8">
            <v>7519</v>
          </cell>
        </row>
        <row r="9">
          <cell r="O9">
            <v>7</v>
          </cell>
          <cell r="Q9">
            <v>6879</v>
          </cell>
          <cell r="R9">
            <v>3346.2960600000001</v>
          </cell>
          <cell r="S9">
            <v>5595</v>
          </cell>
          <cell r="T9">
            <v>61</v>
          </cell>
          <cell r="V9">
            <v>2053</v>
          </cell>
          <cell r="Y9">
            <v>0.95</v>
          </cell>
          <cell r="Z9">
            <v>11474</v>
          </cell>
          <cell r="AA9">
            <v>4247.5420649999996</v>
          </cell>
          <cell r="AB9">
            <v>8687</v>
          </cell>
          <cell r="AC9">
            <v>102.5</v>
          </cell>
          <cell r="AD9">
            <v>5303.5</v>
          </cell>
        </row>
        <row r="10">
          <cell r="O10">
            <v>8</v>
          </cell>
          <cell r="Q10">
            <v>5724</v>
          </cell>
          <cell r="R10">
            <v>3167.5927700000002</v>
          </cell>
          <cell r="S10">
            <v>5043</v>
          </cell>
          <cell r="T10">
            <v>53</v>
          </cell>
          <cell r="V10">
            <v>1616</v>
          </cell>
          <cell r="Y10">
            <v>0.75</v>
          </cell>
          <cell r="Z10">
            <v>5520</v>
          </cell>
          <cell r="AA10">
            <v>3051.8081000000002</v>
          </cell>
          <cell r="AB10">
            <v>4758</v>
          </cell>
          <cell r="AC10">
            <v>52.5</v>
          </cell>
          <cell r="AD10">
            <v>1431.5</v>
          </cell>
        </row>
        <row r="11">
          <cell r="O11">
            <v>9</v>
          </cell>
          <cell r="Q11">
            <v>5316</v>
          </cell>
          <cell r="R11">
            <v>2936.0234300000002</v>
          </cell>
          <cell r="S11">
            <v>4473</v>
          </cell>
          <cell r="T11">
            <v>52</v>
          </cell>
          <cell r="V11">
            <v>1247</v>
          </cell>
        </row>
        <row r="12">
          <cell r="O12">
            <v>10</v>
          </cell>
          <cell r="Q12">
            <v>4584</v>
          </cell>
          <cell r="R12">
            <v>2693.0506399999999</v>
          </cell>
          <cell r="S12">
            <v>4165</v>
          </cell>
          <cell r="T12">
            <v>47</v>
          </cell>
          <cell r="V12">
            <v>1196</v>
          </cell>
        </row>
        <row r="13">
          <cell r="O13">
            <v>11</v>
          </cell>
          <cell r="Q13">
            <v>3582</v>
          </cell>
          <cell r="R13">
            <v>2322.2829999999999</v>
          </cell>
          <cell r="S13">
            <v>3822</v>
          </cell>
          <cell r="T13">
            <v>44</v>
          </cell>
          <cell r="V13">
            <v>1011</v>
          </cell>
        </row>
        <row r="14">
          <cell r="O14">
            <v>12</v>
          </cell>
          <cell r="Q14">
            <v>3258</v>
          </cell>
          <cell r="R14">
            <v>1957.1337900000001</v>
          </cell>
          <cell r="S14">
            <v>3520</v>
          </cell>
          <cell r="T14">
            <v>39</v>
          </cell>
          <cell r="V14">
            <v>740</v>
          </cell>
        </row>
        <row r="15">
          <cell r="O15">
            <v>13</v>
          </cell>
          <cell r="Q15">
            <v>2288</v>
          </cell>
          <cell r="R15">
            <v>1604.2297100000001</v>
          </cell>
          <cell r="S15">
            <v>2982</v>
          </cell>
          <cell r="T15">
            <v>33</v>
          </cell>
          <cell r="V15">
            <v>352</v>
          </cell>
        </row>
        <row r="16">
          <cell r="O16">
            <v>14</v>
          </cell>
          <cell r="Q16">
            <v>1895</v>
          </cell>
          <cell r="R16">
            <v>1387.9040399999999</v>
          </cell>
          <cell r="S16">
            <v>2553</v>
          </cell>
          <cell r="T16">
            <v>29</v>
          </cell>
          <cell r="V16">
            <v>207</v>
          </cell>
        </row>
        <row r="17">
          <cell r="O17">
            <v>15</v>
          </cell>
          <cell r="Q17">
            <v>1321</v>
          </cell>
          <cell r="R17">
            <v>1063.34716</v>
          </cell>
          <cell r="S17">
            <v>1973</v>
          </cell>
          <cell r="T17">
            <v>13</v>
          </cell>
          <cell r="V17">
            <v>-200</v>
          </cell>
        </row>
        <row r="18">
          <cell r="O18">
            <v>16</v>
          </cell>
          <cell r="Q18">
            <v>597</v>
          </cell>
          <cell r="R18">
            <v>895.23191999999995</v>
          </cell>
          <cell r="S18">
            <v>1520</v>
          </cell>
          <cell r="T18">
            <v>-5</v>
          </cell>
          <cell r="V18">
            <v>-652</v>
          </cell>
        </row>
        <row r="19">
          <cell r="O19">
            <v>17</v>
          </cell>
          <cell r="Q19">
            <v>-155</v>
          </cell>
          <cell r="R19">
            <v>674.75447999999994</v>
          </cell>
          <cell r="S19">
            <v>1330</v>
          </cell>
          <cell r="T19">
            <v>-271</v>
          </cell>
          <cell r="V19">
            <v>-950</v>
          </cell>
        </row>
        <row r="20">
          <cell r="O20">
            <v>18</v>
          </cell>
          <cell r="Q20">
            <v>-658</v>
          </cell>
          <cell r="R20">
            <v>422.15625</v>
          </cell>
          <cell r="S20">
            <v>1096</v>
          </cell>
          <cell r="T20">
            <v>-403</v>
          </cell>
          <cell r="V20">
            <v>-1257</v>
          </cell>
        </row>
        <row r="21">
          <cell r="O21">
            <v>19</v>
          </cell>
          <cell r="Q21">
            <v>-1312</v>
          </cell>
          <cell r="R21">
            <v>157.75049999999999</v>
          </cell>
          <cell r="S21">
            <v>701</v>
          </cell>
          <cell r="T21">
            <v>-537</v>
          </cell>
          <cell r="V21">
            <v>-1363</v>
          </cell>
        </row>
        <row r="22">
          <cell r="O22">
            <v>20</v>
          </cell>
          <cell r="Q22">
            <v>-2005</v>
          </cell>
          <cell r="R22">
            <v>10.4017</v>
          </cell>
          <cell r="S22">
            <v>441</v>
          </cell>
          <cell r="T22">
            <v>-664</v>
          </cell>
          <cell r="V22">
            <v>-1501</v>
          </cell>
        </row>
        <row r="23">
          <cell r="O23">
            <v>21</v>
          </cell>
          <cell r="Q23">
            <v>-2620</v>
          </cell>
          <cell r="R23">
            <v>-23.042339999999999</v>
          </cell>
          <cell r="S23">
            <v>264</v>
          </cell>
          <cell r="T23">
            <v>-923</v>
          </cell>
          <cell r="V23">
            <v>-1656</v>
          </cell>
        </row>
        <row r="24">
          <cell r="O24">
            <v>22</v>
          </cell>
          <cell r="Q24">
            <v>-3200</v>
          </cell>
          <cell r="R24">
            <v>-84.875</v>
          </cell>
          <cell r="S24">
            <v>111</v>
          </cell>
          <cell r="T24">
            <v>-1173</v>
          </cell>
          <cell r="V24">
            <v>-1880</v>
          </cell>
        </row>
        <row r="25">
          <cell r="O25">
            <v>23</v>
          </cell>
          <cell r="Q25">
            <v>-4191</v>
          </cell>
          <cell r="R25">
            <v>-208.34773000000001</v>
          </cell>
          <cell r="S25">
            <v>-257</v>
          </cell>
          <cell r="T25">
            <v>-1562</v>
          </cell>
          <cell r="V25">
            <v>-2117</v>
          </cell>
        </row>
        <row r="26">
          <cell r="O26">
            <v>24</v>
          </cell>
          <cell r="Q26">
            <v>-5061</v>
          </cell>
          <cell r="R26">
            <v>-381.11813000000001</v>
          </cell>
          <cell r="S26">
            <v>-446</v>
          </cell>
          <cell r="T26">
            <v>-2167</v>
          </cell>
          <cell r="V26">
            <v>-2684</v>
          </cell>
        </row>
        <row r="27">
          <cell r="O27">
            <v>25</v>
          </cell>
          <cell r="Q27">
            <v>-6681</v>
          </cell>
          <cell r="R27">
            <v>-470.875</v>
          </cell>
          <cell r="S27">
            <v>-912</v>
          </cell>
          <cell r="T27">
            <v>-2671</v>
          </cell>
          <cell r="V27">
            <v>-2858</v>
          </cell>
        </row>
        <row r="28">
          <cell r="O28">
            <v>26</v>
          </cell>
          <cell r="Q28">
            <v>-7619</v>
          </cell>
          <cell r="R28">
            <v>-517.625</v>
          </cell>
          <cell r="S28">
            <v>-1196</v>
          </cell>
          <cell r="T28">
            <v>-3214</v>
          </cell>
          <cell r="V28">
            <v>-3272</v>
          </cell>
        </row>
        <row r="29">
          <cell r="O29">
            <v>27</v>
          </cell>
          <cell r="Q29">
            <v>-8547</v>
          </cell>
          <cell r="R29">
            <v>-937.56200000000001</v>
          </cell>
          <cell r="S29">
            <v>-1527</v>
          </cell>
          <cell r="T29">
            <v>-4247</v>
          </cell>
          <cell r="V29">
            <v>-3500</v>
          </cell>
        </row>
        <row r="30">
          <cell r="O30">
            <v>28</v>
          </cell>
          <cell r="Q30">
            <v>-9253</v>
          </cell>
          <cell r="R30">
            <v>-1382.9345900000001</v>
          </cell>
          <cell r="S30">
            <v>-2114</v>
          </cell>
          <cell r="T30">
            <v>-5330</v>
          </cell>
          <cell r="V30">
            <v>-4295</v>
          </cell>
        </row>
        <row r="31">
          <cell r="O31">
            <v>29</v>
          </cell>
          <cell r="Q31">
            <v>-10651</v>
          </cell>
          <cell r="R31">
            <v>-1722.9530600000001</v>
          </cell>
          <cell r="S31">
            <v>-2856</v>
          </cell>
          <cell r="T31">
            <v>-6979</v>
          </cell>
          <cell r="V31">
            <v>-4983</v>
          </cell>
        </row>
        <row r="32">
          <cell r="O32">
            <v>30</v>
          </cell>
          <cell r="Q32">
            <v>-16019</v>
          </cell>
          <cell r="R32">
            <v>-2061.22118</v>
          </cell>
          <cell r="S32">
            <v>-3414</v>
          </cell>
          <cell r="T32">
            <v>-8378</v>
          </cell>
          <cell r="V32">
            <v>-5443</v>
          </cell>
        </row>
        <row r="33">
          <cell r="O33">
            <v>31</v>
          </cell>
          <cell r="Q33">
            <v>-35576</v>
          </cell>
          <cell r="R33">
            <v>-3053.7855599999998</v>
          </cell>
          <cell r="S33">
            <v>-5703</v>
          </cell>
          <cell r="T33">
            <v>-11922</v>
          </cell>
          <cell r="V33">
            <v>-10320</v>
          </cell>
        </row>
      </sheetData>
      <sheetData sheetId="6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22156</v>
          </cell>
          <cell r="L5">
            <v>5769.9629699999996</v>
          </cell>
          <cell r="M5">
            <v>10385</v>
          </cell>
          <cell r="N5">
            <v>346</v>
          </cell>
          <cell r="O5">
            <v>7519</v>
          </cell>
        </row>
        <row r="6">
          <cell r="K6">
            <v>12579</v>
          </cell>
          <cell r="L6">
            <v>4360.1427199999998</v>
          </cell>
          <cell r="M6">
            <v>9176</v>
          </cell>
          <cell r="N6">
            <v>110</v>
          </cell>
          <cell r="O6">
            <v>5908</v>
          </cell>
        </row>
        <row r="7">
          <cell r="K7">
            <v>10369</v>
          </cell>
          <cell r="L7">
            <v>4134.9414100000004</v>
          </cell>
          <cell r="M7">
            <v>8198</v>
          </cell>
          <cell r="N7">
            <v>95</v>
          </cell>
          <cell r="O7">
            <v>4699</v>
          </cell>
        </row>
        <row r="8">
          <cell r="K8">
            <v>9533</v>
          </cell>
          <cell r="L8">
            <v>3853.8476599999999</v>
          </cell>
          <cell r="M8">
            <v>6997</v>
          </cell>
          <cell r="N8">
            <v>84</v>
          </cell>
          <cell r="O8">
            <v>4059</v>
          </cell>
        </row>
        <row r="9">
          <cell r="K9">
            <v>8540</v>
          </cell>
          <cell r="L9">
            <v>3674.8427900000002</v>
          </cell>
          <cell r="M9">
            <v>6414</v>
          </cell>
          <cell r="N9">
            <v>81</v>
          </cell>
          <cell r="O9">
            <v>3319</v>
          </cell>
        </row>
        <row r="10">
          <cell r="K10">
            <v>7497</v>
          </cell>
          <cell r="L10">
            <v>3519.9527499999999</v>
          </cell>
          <cell r="M10">
            <v>6090</v>
          </cell>
          <cell r="N10">
            <v>68</v>
          </cell>
          <cell r="O10">
            <v>2888</v>
          </cell>
        </row>
        <row r="11">
          <cell r="K11">
            <v>6879</v>
          </cell>
          <cell r="L11">
            <v>3346.2960600000001</v>
          </cell>
          <cell r="M11">
            <v>5595</v>
          </cell>
          <cell r="N11">
            <v>61</v>
          </cell>
          <cell r="O11">
            <v>2053</v>
          </cell>
        </row>
        <row r="12">
          <cell r="K12">
            <v>5724</v>
          </cell>
          <cell r="L12">
            <v>3167.5927700000002</v>
          </cell>
          <cell r="M12">
            <v>5043</v>
          </cell>
          <cell r="N12">
            <v>53</v>
          </cell>
          <cell r="O12">
            <v>1616</v>
          </cell>
        </row>
        <row r="13">
          <cell r="K13">
            <v>5316</v>
          </cell>
          <cell r="L13">
            <v>2936.0234300000002</v>
          </cell>
          <cell r="M13">
            <v>4473</v>
          </cell>
          <cell r="N13">
            <v>52</v>
          </cell>
          <cell r="O13">
            <v>1247</v>
          </cell>
        </row>
        <row r="14">
          <cell r="K14">
            <v>4584</v>
          </cell>
          <cell r="L14">
            <v>2693.0506399999999</v>
          </cell>
          <cell r="M14">
            <v>4165</v>
          </cell>
          <cell r="N14">
            <v>47</v>
          </cell>
          <cell r="O14">
            <v>1196</v>
          </cell>
        </row>
        <row r="15">
          <cell r="K15">
            <v>3582</v>
          </cell>
          <cell r="L15">
            <v>2322.2829999999999</v>
          </cell>
          <cell r="M15">
            <v>3822</v>
          </cell>
          <cell r="N15">
            <v>44</v>
          </cell>
          <cell r="O15">
            <v>1011</v>
          </cell>
        </row>
        <row r="16">
          <cell r="K16">
            <v>3258</v>
          </cell>
          <cell r="L16">
            <v>1957.1337900000001</v>
          </cell>
          <cell r="M16">
            <v>3520</v>
          </cell>
          <cell r="N16">
            <v>39</v>
          </cell>
          <cell r="O16">
            <v>740</v>
          </cell>
        </row>
        <row r="17">
          <cell r="K17">
            <v>2288</v>
          </cell>
          <cell r="L17">
            <v>1604.2297100000001</v>
          </cell>
          <cell r="M17">
            <v>2982</v>
          </cell>
          <cell r="N17">
            <v>33</v>
          </cell>
          <cell r="O17">
            <v>352</v>
          </cell>
        </row>
        <row r="18">
          <cell r="K18">
            <v>1895</v>
          </cell>
          <cell r="L18">
            <v>1387.9040399999999</v>
          </cell>
          <cell r="M18">
            <v>2553</v>
          </cell>
          <cell r="N18">
            <v>29</v>
          </cell>
          <cell r="O18">
            <v>207</v>
          </cell>
        </row>
        <row r="19">
          <cell r="K19">
            <v>1321</v>
          </cell>
          <cell r="L19">
            <v>1063.34716</v>
          </cell>
          <cell r="M19">
            <v>1973</v>
          </cell>
          <cell r="N19">
            <v>13</v>
          </cell>
          <cell r="O19">
            <v>-200</v>
          </cell>
        </row>
        <row r="20">
          <cell r="K20">
            <v>597</v>
          </cell>
          <cell r="L20">
            <v>895.23191999999995</v>
          </cell>
          <cell r="M20">
            <v>1520</v>
          </cell>
          <cell r="N20">
            <v>-5</v>
          </cell>
          <cell r="O20">
            <v>-652</v>
          </cell>
        </row>
        <row r="21">
          <cell r="K21">
            <v>-155</v>
          </cell>
          <cell r="L21">
            <v>674.75447999999994</v>
          </cell>
          <cell r="M21">
            <v>1330</v>
          </cell>
          <cell r="N21">
            <v>-271</v>
          </cell>
          <cell r="O21">
            <v>-950</v>
          </cell>
        </row>
        <row r="22">
          <cell r="K22">
            <v>-658</v>
          </cell>
          <cell r="L22">
            <v>422.15625</v>
          </cell>
          <cell r="M22">
            <v>1096</v>
          </cell>
          <cell r="N22">
            <v>-403</v>
          </cell>
          <cell r="O22">
            <v>-1257</v>
          </cell>
        </row>
        <row r="23">
          <cell r="K23">
            <v>-1312</v>
          </cell>
          <cell r="L23">
            <v>157.75049999999999</v>
          </cell>
          <cell r="M23">
            <v>701</v>
          </cell>
          <cell r="N23">
            <v>-537</v>
          </cell>
          <cell r="O23">
            <v>-1363</v>
          </cell>
        </row>
        <row r="24">
          <cell r="K24">
            <v>-2005</v>
          </cell>
          <cell r="L24">
            <v>10.4017</v>
          </cell>
          <cell r="M24">
            <v>441</v>
          </cell>
          <cell r="N24">
            <v>-664</v>
          </cell>
          <cell r="O24">
            <v>-1501</v>
          </cell>
        </row>
        <row r="25">
          <cell r="K25">
            <v>-2620</v>
          </cell>
          <cell r="L25">
            <v>-23.042339999999999</v>
          </cell>
          <cell r="M25">
            <v>264</v>
          </cell>
          <cell r="N25">
            <v>-923</v>
          </cell>
          <cell r="O25">
            <v>-1656</v>
          </cell>
        </row>
        <row r="26">
          <cell r="K26">
            <v>-3200</v>
          </cell>
          <cell r="L26">
            <v>-84.875</v>
          </cell>
          <cell r="M26">
            <v>111</v>
          </cell>
          <cell r="N26">
            <v>-1173</v>
          </cell>
          <cell r="O26">
            <v>-1880</v>
          </cell>
        </row>
        <row r="27">
          <cell r="K27">
            <v>-4191</v>
          </cell>
          <cell r="L27">
            <v>-208.34773000000001</v>
          </cell>
          <cell r="M27">
            <v>-257</v>
          </cell>
          <cell r="N27">
            <v>-1562</v>
          </cell>
          <cell r="O27">
            <v>-2117</v>
          </cell>
        </row>
        <row r="28">
          <cell r="K28">
            <v>-5061</v>
          </cell>
          <cell r="L28">
            <v>-381.11813000000001</v>
          </cell>
          <cell r="M28">
            <v>-446</v>
          </cell>
          <cell r="N28">
            <v>-2167</v>
          </cell>
          <cell r="O28">
            <v>-2684</v>
          </cell>
        </row>
        <row r="29">
          <cell r="K29">
            <v>-6681</v>
          </cell>
          <cell r="L29">
            <v>-470.875</v>
          </cell>
          <cell r="M29">
            <v>-912</v>
          </cell>
          <cell r="N29">
            <v>-2671</v>
          </cell>
          <cell r="O29">
            <v>-2858</v>
          </cell>
        </row>
        <row r="30">
          <cell r="K30">
            <v>-7619</v>
          </cell>
          <cell r="L30">
            <v>-517.625</v>
          </cell>
          <cell r="M30">
            <v>-1196</v>
          </cell>
          <cell r="N30">
            <v>-3214</v>
          </cell>
          <cell r="O30">
            <v>-3272</v>
          </cell>
        </row>
        <row r="31">
          <cell r="K31">
            <v>-8547</v>
          </cell>
          <cell r="L31">
            <v>-937.56200000000001</v>
          </cell>
          <cell r="M31">
            <v>-1527</v>
          </cell>
          <cell r="N31">
            <v>-4247</v>
          </cell>
          <cell r="O31">
            <v>-3500</v>
          </cell>
        </row>
        <row r="32">
          <cell r="K32">
            <v>-9253</v>
          </cell>
          <cell r="L32">
            <v>-1382.9345900000001</v>
          </cell>
          <cell r="M32">
            <v>-2114</v>
          </cell>
          <cell r="N32">
            <v>-5330</v>
          </cell>
          <cell r="O32">
            <v>-4295</v>
          </cell>
        </row>
        <row r="33">
          <cell r="K33">
            <v>-10651</v>
          </cell>
          <cell r="L33">
            <v>-1722.9530600000001</v>
          </cell>
          <cell r="M33">
            <v>-2856</v>
          </cell>
          <cell r="N33">
            <v>-6979</v>
          </cell>
          <cell r="O33">
            <v>-4983</v>
          </cell>
        </row>
        <row r="34">
          <cell r="K34">
            <v>-16019</v>
          </cell>
          <cell r="L34">
            <v>-2061.22118</v>
          </cell>
          <cell r="M34">
            <v>-3414</v>
          </cell>
          <cell r="N34">
            <v>-8378</v>
          </cell>
          <cell r="O34">
            <v>-5443</v>
          </cell>
        </row>
        <row r="35">
          <cell r="K35">
            <v>-35576</v>
          </cell>
          <cell r="L35">
            <v>-3053.7855599999998</v>
          </cell>
          <cell r="M35">
            <v>-5703</v>
          </cell>
          <cell r="N35">
            <v>-11922</v>
          </cell>
          <cell r="O35">
            <v>-10320</v>
          </cell>
        </row>
      </sheetData>
      <sheetData sheetId="7"/>
      <sheetData sheetId="8">
        <row r="1">
          <cell r="E1" t="str">
            <v>March</v>
          </cell>
        </row>
        <row r="2">
          <cell r="E2" t="str">
            <v>April</v>
          </cell>
        </row>
        <row r="3">
          <cell r="E3" t="str">
            <v>May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3:AE96"/>
  <sheetViews>
    <sheetView tabSelected="1" zoomScale="80" zoomScaleNormal="80" workbookViewId="0">
      <selection activeCell="H37" sqref="H37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6.1406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1" t="str">
        <f>"Table 1 - Maximum MOS quantity 
(GJ/d, 1 "&amp;[3]DataSheet!E1&amp;" to "&amp;[3]Inputs!Q5&amp;" "&amp;[3]DataSheet!E1&amp;" "&amp;[3]Inputs!N5&amp;")"</f>
        <v>Table 1 - Maximum MOS quantity 
(GJ/d, 1 March to 31 March 2016)</v>
      </c>
      <c r="D3" s="71"/>
      <c r="E3" s="71"/>
      <c r="F3" s="71"/>
      <c r="G3" s="71"/>
      <c r="H3" s="71"/>
      <c r="I3" s="2"/>
      <c r="J3" s="71" t="str">
        <f>"Table 3 - Daily MOS quantities (GJ/d, 1 "&amp;[3]DataSheet!E1&amp;" to "&amp;[3]Inputs!Q5&amp;" "&amp;[3]DataSheet!E1&amp;" "&amp;[3]Inputs!N5&amp;")"</f>
        <v>Table 3 - Daily MOS quantities (GJ/d, 1 March to 31 March 2016)</v>
      </c>
      <c r="K3" s="71"/>
      <c r="L3" s="71"/>
      <c r="M3" s="71"/>
      <c r="N3" s="71"/>
      <c r="O3" s="71"/>
      <c r="P3" s="2"/>
      <c r="Q3" s="71" t="str">
        <f>"Figure 1 - Curves of daily MOS quantities (1 "&amp;[3]DataSheet!E1&amp;" to "&amp;[3]Inputs!Q5&amp;" "&amp;[3]DataSheet!E1&amp;" "&amp;[3]Inputs!N5&amp;")"</f>
        <v>Figure 1 - Curves of daily MOS quantities (1 March to 31 March 2016)</v>
      </c>
      <c r="R3" s="71"/>
      <c r="S3" s="71"/>
      <c r="T3" s="71"/>
      <c r="U3" s="71"/>
      <c r="V3" s="71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" t="s">
        <v>5</v>
      </c>
      <c r="K4" s="8" t="str">
        <f>'[2]Workfile (3)'!C3</f>
        <v>Sydney MSP</v>
      </c>
      <c r="L4" s="9" t="str">
        <f>'[2]Workfile (3)'!D3</f>
        <v>Sydney EGP</v>
      </c>
      <c r="M4" s="9" t="str">
        <f>'[2]Workfile (3)'!E3</f>
        <v>Adelaide MAP</v>
      </c>
      <c r="N4" s="9" t="str">
        <f>'[2]Workfile (3)'!F3</f>
        <v>Adelaide SEAGas</v>
      </c>
      <c r="O4" s="9" t="s">
        <v>4</v>
      </c>
      <c r="P4" s="1"/>
      <c r="V4" s="1"/>
      <c r="W4" s="1"/>
    </row>
    <row r="5" spans="2:31" ht="15" x14ac:dyDescent="0.25">
      <c r="C5" s="10" t="s">
        <v>6</v>
      </c>
      <c r="D5" s="11">
        <f>MAX([3]Period_1!Q3:Q33)</f>
        <v>18174</v>
      </c>
      <c r="E5" s="11">
        <f>MAX([3]Period_1!R3:R33)</f>
        <v>2274.77637</v>
      </c>
      <c r="F5" s="11">
        <f>MAX([3]Period_1!S3:S33)</f>
        <v>7800</v>
      </c>
      <c r="G5" s="11">
        <f>MAX([3]Period_1!T3:T33)</f>
        <v>846</v>
      </c>
      <c r="H5" s="11">
        <f>MAX([3]Period_1!V3:V33)</f>
        <v>8810</v>
      </c>
      <c r="I5" s="1">
        <f>IF(ISBLANK([3]Period_1!O3)=TRUE, "",[3]Period_1!O3)</f>
        <v>1</v>
      </c>
      <c r="J5" s="12">
        <v>1</v>
      </c>
      <c r="K5" s="13">
        <f>IF([3]Period_1!Q3="", NA(), [3]Period_1!Q3)</f>
        <v>18174</v>
      </c>
      <c r="L5" s="14">
        <f>IF([3]Period_1!R3="", NA(), [3]Period_1!R3)</f>
        <v>2274.77637</v>
      </c>
      <c r="M5" s="14">
        <f>IF([3]Period_1!S3="", NA(), [3]Period_1!S3)</f>
        <v>7800</v>
      </c>
      <c r="N5" s="14">
        <f>IF([3]Period_1!T3="", NA(), [3]Period_1!T3)</f>
        <v>846</v>
      </c>
      <c r="O5" s="15">
        <f>IF([3]Period_1!V3="", NA(), [3]Period_1!V3)</f>
        <v>8810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-MIN([3]Period_1!Q3:Q33)</f>
        <v>32619</v>
      </c>
      <c r="E6" s="11">
        <f>-MIN([3]Period_1!R3:R33)</f>
        <v>13021.119140000001</v>
      </c>
      <c r="F6" s="11">
        <f>-MIN([3]Period_1!S3:S33)</f>
        <v>5950</v>
      </c>
      <c r="G6" s="11">
        <f>-MIN([3]Period_1!T3:T33)</f>
        <v>9977</v>
      </c>
      <c r="H6" s="11">
        <f>-MIN([3]Period_1!V3:V33)</f>
        <v>10499</v>
      </c>
      <c r="I6" s="1">
        <f>IF(ISBLANK([3]Period_1!O4)=TRUE, "",[3]Period_1!O4)</f>
        <v>2</v>
      </c>
      <c r="J6" s="19">
        <v>1</v>
      </c>
      <c r="K6" s="13">
        <f>IF([3]Period_1!Q4="", NA(), [3]Period_1!Q4)</f>
        <v>12122</v>
      </c>
      <c r="L6" s="14">
        <f>IF([3]Period_1!R4="", NA(), [3]Period_1!R4)</f>
        <v>1751.1230399999999</v>
      </c>
      <c r="M6" s="14">
        <f>IF([3]Period_1!S4="", NA(), [3]Period_1!S4)</f>
        <v>5003</v>
      </c>
      <c r="N6" s="14">
        <f>IF([3]Period_1!T4="", NA(), [3]Period_1!T4)</f>
        <v>110</v>
      </c>
      <c r="O6" s="20">
        <f>IF([3]Period_1!V4="", NA(), [3]Period_1!V4)</f>
        <v>6123</v>
      </c>
      <c r="AC6"/>
      <c r="AD6" s="16"/>
    </row>
    <row r="7" spans="2:31" ht="15" x14ac:dyDescent="0.25">
      <c r="I7" s="1">
        <f>IF(ISBLANK([3]Period_1!O5)=TRUE, "",[3]Period_1!O5)</f>
        <v>3</v>
      </c>
      <c r="J7" s="19">
        <v>1</v>
      </c>
      <c r="K7" s="13">
        <f>IF([3]Period_1!Q5="", NA(), [3]Period_1!Q5)</f>
        <v>10869</v>
      </c>
      <c r="L7" s="14">
        <f>IF([3]Period_1!R5="", NA(), [3]Period_1!R5)</f>
        <v>1575.4853499999999</v>
      </c>
      <c r="M7" s="14">
        <f>IF([3]Period_1!S5="", NA(), [3]Period_1!S5)</f>
        <v>4308</v>
      </c>
      <c r="N7" s="14">
        <f>IF([3]Period_1!T5="", NA(), [3]Period_1!T5)</f>
        <v>94</v>
      </c>
      <c r="O7" s="20">
        <f>IF([3]Period_1!V5="", NA(), [3]Period_1!V5)</f>
        <v>4382</v>
      </c>
      <c r="W7" s="21"/>
      <c r="AC7"/>
      <c r="AD7" s="16"/>
    </row>
    <row r="8" spans="2:31" ht="15" x14ac:dyDescent="0.25">
      <c r="I8" s="1">
        <f>IF(ISBLANK([3]Period_1!O6)=TRUE, "",[3]Period_1!O6)</f>
        <v>4</v>
      </c>
      <c r="J8" s="19">
        <v>1</v>
      </c>
      <c r="K8" s="13">
        <f>IF([3]Period_1!Q6="", NA(), [3]Period_1!Q6)</f>
        <v>9442</v>
      </c>
      <c r="L8" s="14">
        <f>IF([3]Period_1!R6="", NA(), [3]Period_1!R6)</f>
        <v>1233.9160099999999</v>
      </c>
      <c r="M8" s="14">
        <f>IF([3]Period_1!S6="", NA(), [3]Period_1!S6)</f>
        <v>3871</v>
      </c>
      <c r="N8" s="14">
        <f>IF([3]Period_1!T6="", NA(), [3]Period_1!T6)</f>
        <v>83</v>
      </c>
      <c r="O8" s="20">
        <f>IF([3]Period_1!V6="", NA(), [3]Period_1!V6)</f>
        <v>4143</v>
      </c>
      <c r="W8" s="21"/>
      <c r="AC8"/>
      <c r="AD8" s="16"/>
    </row>
    <row r="9" spans="2:31" ht="15" x14ac:dyDescent="0.25">
      <c r="I9" s="1">
        <f>IF(ISBLANK([3]Period_1!O7)=TRUE, "",[3]Period_1!O7)</f>
        <v>5</v>
      </c>
      <c r="J9" s="19">
        <v>1</v>
      </c>
      <c r="K9" s="13">
        <f>IF([3]Period_1!Q7="", NA(), [3]Period_1!Q7)</f>
        <v>6752</v>
      </c>
      <c r="L9" s="14">
        <f>IF([3]Period_1!R7="", NA(), [3]Period_1!R7)</f>
        <v>1105.0848800000001</v>
      </c>
      <c r="M9" s="14">
        <f>IF([3]Period_1!S7="", NA(), [3]Period_1!S7)</f>
        <v>3245</v>
      </c>
      <c r="N9" s="14">
        <f>IF([3]Period_1!T7="", NA(), [3]Period_1!T7)</f>
        <v>75</v>
      </c>
      <c r="O9" s="20">
        <f>IF([3]Period_1!V7="", NA(), [3]Period_1!V7)</f>
        <v>3555</v>
      </c>
      <c r="W9" s="21"/>
      <c r="AC9"/>
      <c r="AD9" s="16"/>
    </row>
    <row r="10" spans="2:31" ht="15" x14ac:dyDescent="0.25">
      <c r="I10" s="1">
        <f>IF(ISBLANK([3]Period_1!O8)=TRUE, "",[3]Period_1!O8)</f>
        <v>6</v>
      </c>
      <c r="J10" s="19">
        <v>1</v>
      </c>
      <c r="K10" s="13">
        <f>IF([3]Period_1!Q8="", NA(), [3]Period_1!Q8)</f>
        <v>4865</v>
      </c>
      <c r="L10" s="14">
        <f>IF([3]Period_1!R8="", NA(), [3]Period_1!R8)</f>
        <v>1000.20254</v>
      </c>
      <c r="M10" s="14">
        <f>IF([3]Period_1!S8="", NA(), [3]Period_1!S8)</f>
        <v>2997</v>
      </c>
      <c r="N10" s="14">
        <f>IF([3]Period_1!T8="", NA(), [3]Period_1!T8)</f>
        <v>69</v>
      </c>
      <c r="O10" s="20">
        <f>IF([3]Period_1!V8="", NA(), [3]Period_1!V8)</f>
        <v>3049</v>
      </c>
      <c r="W10" s="21"/>
      <c r="AC10"/>
      <c r="AD10" s="16"/>
    </row>
    <row r="11" spans="2:31" ht="15" x14ac:dyDescent="0.25">
      <c r="C11" s="71" t="str">
        <f>"Table 2 - Summary statistics of daily MOS quantities 
(1 "&amp;[3]DataSheet!E1&amp;" to "&amp;[3]Inputs!Q5&amp;" "&amp;[3]DataSheet!E1&amp;" "&amp;[3]Inputs!N5&amp;")"</f>
        <v>Table 2 - Summary statistics of daily MOS quantities 
(1 March to 31 March 2016)</v>
      </c>
      <c r="D11" s="71"/>
      <c r="E11" s="71"/>
      <c r="F11" s="71"/>
      <c r="G11" s="71"/>
      <c r="H11" s="71"/>
      <c r="I11" s="1">
        <f>IF(ISBLANK([3]Period_1!O9)=TRUE, "",[3]Period_1!O9)</f>
        <v>7</v>
      </c>
      <c r="J11" s="19">
        <v>1</v>
      </c>
      <c r="K11" s="13">
        <f>IF([3]Period_1!Q9="", NA(), [3]Period_1!Q9)</f>
        <v>4141</v>
      </c>
      <c r="L11" s="14">
        <f>IF([3]Period_1!R9="", NA(), [3]Period_1!R9)</f>
        <v>789.67772000000002</v>
      </c>
      <c r="M11" s="14">
        <f>IF([3]Period_1!S9="", NA(), [3]Period_1!S9)</f>
        <v>2589</v>
      </c>
      <c r="N11" s="14">
        <f>IF([3]Period_1!T9="", NA(), [3]Period_1!T9)</f>
        <v>64</v>
      </c>
      <c r="O11" s="20">
        <f>IF([3]Period_1!V9="", NA(), [3]Period_1!V9)</f>
        <v>2632</v>
      </c>
      <c r="W11" s="21"/>
      <c r="AC11"/>
      <c r="AD11" s="16"/>
    </row>
    <row r="12" spans="2:31" ht="15" x14ac:dyDescent="0.25">
      <c r="C12" s="71"/>
      <c r="D12" s="71"/>
      <c r="E12" s="71"/>
      <c r="F12" s="71"/>
      <c r="G12" s="71"/>
      <c r="H12" s="71"/>
      <c r="I12" s="1">
        <f>IF(ISBLANK([3]Period_1!O10)=TRUE, "",[3]Period_1!O10)</f>
        <v>8</v>
      </c>
      <c r="J12" s="19">
        <v>1</v>
      </c>
      <c r="K12" s="13">
        <f>IF([3]Period_1!Q10="", NA(), [3]Period_1!Q10)</f>
        <v>3029</v>
      </c>
      <c r="L12" s="14">
        <f>IF([3]Period_1!R10="", NA(), [3]Period_1!R10)</f>
        <v>724.72144000000003</v>
      </c>
      <c r="M12" s="14">
        <f>IF([3]Period_1!S10="", NA(), [3]Period_1!S10)</f>
        <v>2452</v>
      </c>
      <c r="N12" s="14">
        <f>IF([3]Period_1!T10="", NA(), [3]Period_1!T10)</f>
        <v>59</v>
      </c>
      <c r="O12" s="20">
        <f>IF([3]Period_1!V10="", NA(), [3]Period_1!V10)</f>
        <v>2458</v>
      </c>
      <c r="W12" s="21"/>
      <c r="AC12"/>
      <c r="AD12" s="16"/>
    </row>
    <row r="13" spans="2:31" ht="15" x14ac:dyDescent="0.25">
      <c r="C13" s="22"/>
      <c r="D13" s="72" t="s">
        <v>8</v>
      </c>
      <c r="E13" s="73"/>
      <c r="F13" s="73"/>
      <c r="G13" s="73"/>
      <c r="H13" s="73"/>
      <c r="I13" s="1">
        <f>IF(ISBLANK([3]Period_1!O11)=TRUE, "",[3]Period_1!O11)</f>
        <v>9</v>
      </c>
      <c r="J13" s="19">
        <v>1</v>
      </c>
      <c r="K13" s="13">
        <f>IF([3]Period_1!Q11="", NA(), [3]Period_1!Q11)</f>
        <v>2732</v>
      </c>
      <c r="L13" s="14">
        <f>IF([3]Period_1!R11="", NA(), [3]Period_1!R11)</f>
        <v>459.03255000000001</v>
      </c>
      <c r="M13" s="14">
        <f>IF([3]Period_1!S11="", NA(), [3]Period_1!S11)</f>
        <v>1547</v>
      </c>
      <c r="N13" s="14">
        <f>IF([3]Period_1!T11="", NA(), [3]Period_1!T11)</f>
        <v>53</v>
      </c>
      <c r="O13" s="20">
        <f>IF([3]Period_1!V11="", NA(), [3]Period_1!V11)</f>
        <v>2309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IF(ISBLANK([3]Period_1!O12)=TRUE, "",[3]Period_1!O12)</f>
        <v>10</v>
      </c>
      <c r="J14" s="19">
        <v>1</v>
      </c>
      <c r="K14" s="13">
        <f>IF([3]Period_1!Q12="", NA(), [3]Period_1!Q12)</f>
        <v>1912</v>
      </c>
      <c r="L14" s="14">
        <f>IF([3]Period_1!R12="", NA(), [3]Period_1!R12)</f>
        <v>305.59667999999999</v>
      </c>
      <c r="M14" s="14">
        <f>IF([3]Period_1!S12="", NA(), [3]Period_1!S12)</f>
        <v>1230</v>
      </c>
      <c r="N14" s="14">
        <f>IF([3]Period_1!T12="", NA(), [3]Period_1!T12)</f>
        <v>52</v>
      </c>
      <c r="O14" s="20">
        <f>IF([3]Period_1!V12="", NA(), [3]Period_1!V12)</f>
        <v>1960</v>
      </c>
      <c r="W14" s="21"/>
      <c r="AC14"/>
      <c r="AD14" s="16"/>
    </row>
    <row r="15" spans="2:31" ht="12.75" customHeight="1" x14ac:dyDescent="0.25">
      <c r="C15" s="27" t="s">
        <v>9</v>
      </c>
      <c r="D15" s="14">
        <f>MAX([3]Period_1!Q3:Q33)</f>
        <v>18174</v>
      </c>
      <c r="E15" s="14">
        <f>MAX([3]Period_1!R3:R33)</f>
        <v>2274.77637</v>
      </c>
      <c r="F15" s="14">
        <f>MAX([3]Period_1!S3:S33)</f>
        <v>7800</v>
      </c>
      <c r="G15" s="14">
        <f>MAX([3]Period_1!T3:T33)</f>
        <v>846</v>
      </c>
      <c r="H15" s="15">
        <f>MAX([3]Period_1!V3:V33)</f>
        <v>8810</v>
      </c>
      <c r="I15" s="1">
        <f>IF(ISBLANK([3]Period_1!O13)=TRUE, "",[3]Period_1!O13)</f>
        <v>11</v>
      </c>
      <c r="J15" s="19">
        <v>1</v>
      </c>
      <c r="K15" s="13">
        <f>IF([3]Period_1!Q13="", NA(), [3]Period_1!Q13)</f>
        <v>1447</v>
      </c>
      <c r="L15" s="14">
        <f>IF([3]Period_1!R13="", NA(), [3]Period_1!R13)</f>
        <v>181.76172</v>
      </c>
      <c r="M15" s="14">
        <f>IF([3]Period_1!S13="", NA(), [3]Period_1!S13)</f>
        <v>1104</v>
      </c>
      <c r="N15" s="14">
        <f>IF([3]Period_1!T13="", NA(), [3]Period_1!T13)</f>
        <v>46</v>
      </c>
      <c r="O15" s="20">
        <f>IF([3]Period_1!V13="", NA(), [3]Period_1!V13)</f>
        <v>1716</v>
      </c>
      <c r="W15" s="28"/>
      <c r="AC15"/>
      <c r="AD15" s="16"/>
    </row>
    <row r="16" spans="2:31" ht="15" x14ac:dyDescent="0.25">
      <c r="C16" s="29">
        <v>0.95</v>
      </c>
      <c r="D16" s="14">
        <f>PERCENTILE([3]Period_1!Q3:Q33, 0.95)</f>
        <v>11495.5</v>
      </c>
      <c r="E16" s="14">
        <f>PERCENTILE([3]Period_1!R3:R33, 0.95)</f>
        <v>1663.3041949999999</v>
      </c>
      <c r="F16" s="14">
        <f>PERCENTILE([3]Period_1!S3:S33, 0.95)</f>
        <v>4655.5</v>
      </c>
      <c r="G16" s="14">
        <f>PERCENTILE([3]Period_1!T3:T33, 0.95)</f>
        <v>102</v>
      </c>
      <c r="H16" s="20">
        <f>PERCENTILE([3]Period_1!V3:V33, 0.95)</f>
        <v>5252.5</v>
      </c>
      <c r="I16" s="1">
        <f>IF(ISBLANK([3]Period_1!O14)=TRUE, "",[3]Period_1!O14)</f>
        <v>12</v>
      </c>
      <c r="J16" s="19">
        <v>1</v>
      </c>
      <c r="K16" s="13">
        <f>IF([3]Period_1!Q14="", NA(), [3]Period_1!Q14)</f>
        <v>375</v>
      </c>
      <c r="L16" s="14">
        <f>IF([3]Period_1!R14="", NA(), [3]Period_1!R14)</f>
        <v>57.017940000000003</v>
      </c>
      <c r="M16" s="14">
        <f>IF([3]Period_1!S14="", NA(), [3]Period_1!S14)</f>
        <v>988</v>
      </c>
      <c r="N16" s="14">
        <f>IF([3]Period_1!T14="", NA(), [3]Period_1!T14)</f>
        <v>43</v>
      </c>
      <c r="O16" s="20">
        <f>IF([3]Period_1!V14="", NA(), [3]Period_1!V14)</f>
        <v>1267</v>
      </c>
      <c r="W16" s="28"/>
      <c r="AC16"/>
      <c r="AD16" s="16"/>
    </row>
    <row r="17" spans="2:30" ht="15" x14ac:dyDescent="0.25">
      <c r="C17" s="30">
        <v>0.75</v>
      </c>
      <c r="D17" s="14">
        <f>PERCENTILE([3]Period_1!Q3:Q33, 0.75)</f>
        <v>2880.5</v>
      </c>
      <c r="E17" s="14">
        <f>PERCENTILE([3]Period_1!R3:R33, 0.75)</f>
        <v>591.87699500000008</v>
      </c>
      <c r="F17" s="14">
        <f>PERCENTILE([3]Period_1!S3:S33, 0.75)</f>
        <v>1999.5</v>
      </c>
      <c r="G17" s="14">
        <f>PERCENTILE([3]Period_1!T3:T33, 0.75)</f>
        <v>56</v>
      </c>
      <c r="H17" s="20">
        <f>PERCENTILE([3]Period_1!V3:V33, 0.75)</f>
        <v>2383.5</v>
      </c>
      <c r="I17" s="1">
        <f>IF(ISBLANK([3]Period_1!O15)=TRUE, "",[3]Period_1!O15)</f>
        <v>13</v>
      </c>
      <c r="J17" s="19">
        <v>1</v>
      </c>
      <c r="K17" s="13">
        <f>IF([3]Period_1!Q15="", NA(), [3]Period_1!Q15)</f>
        <v>-386</v>
      </c>
      <c r="L17" s="14">
        <f>IF([3]Period_1!R15="", NA(), [3]Period_1!R15)</f>
        <v>-19.14453</v>
      </c>
      <c r="M17" s="14">
        <f>IF([3]Period_1!S15="", NA(), [3]Period_1!S15)</f>
        <v>782</v>
      </c>
      <c r="N17" s="14">
        <f>IF([3]Period_1!T15="", NA(), [3]Period_1!T15)</f>
        <v>38</v>
      </c>
      <c r="O17" s="20">
        <f>IF([3]Period_1!V15="", NA(), [3]Period_1!V15)</f>
        <v>1141</v>
      </c>
      <c r="W17" s="21"/>
      <c r="AC17"/>
      <c r="AD17" s="16"/>
    </row>
    <row r="18" spans="2:30" ht="15" x14ac:dyDescent="0.25">
      <c r="C18" s="30">
        <v>0.5</v>
      </c>
      <c r="D18" s="14">
        <f>PERCENTILE([3]Period_1!Q3:Q33, 0.5)</f>
        <v>-2147</v>
      </c>
      <c r="E18" s="14">
        <f>PERCENTILE([3]Period_1!R3:R33, 0.5)</f>
        <v>-257.98827999999997</v>
      </c>
      <c r="F18" s="14">
        <f>PERCENTILE([3]Period_1!S3:S33, 0.5)</f>
        <v>145</v>
      </c>
      <c r="G18" s="14">
        <f>PERCENTILE([3]Period_1!T3:T33, 0.5)</f>
        <v>21</v>
      </c>
      <c r="H18" s="20">
        <f>PERCENTILE([3]Period_1!V3:V33, 0.5)</f>
        <v>171</v>
      </c>
      <c r="I18" s="1">
        <f>IF(ISBLANK([3]Period_1!O16)=TRUE, "",[3]Period_1!O16)</f>
        <v>14</v>
      </c>
      <c r="J18" s="19">
        <v>1</v>
      </c>
      <c r="K18" s="13">
        <f>IF([3]Period_1!Q16="", NA(), [3]Period_1!Q16)</f>
        <v>-939</v>
      </c>
      <c r="L18" s="14">
        <f>IF([3]Period_1!R16="", NA(), [3]Period_1!R16)</f>
        <v>-124.99021999999999</v>
      </c>
      <c r="M18" s="14">
        <f>IF([3]Period_1!S16="", NA(), [3]Period_1!S16)</f>
        <v>565</v>
      </c>
      <c r="N18" s="14">
        <f>IF([3]Period_1!T16="", NA(), [3]Period_1!T16)</f>
        <v>33</v>
      </c>
      <c r="O18" s="20">
        <f>IF([3]Period_1!V16="", NA(), [3]Period_1!V16)</f>
        <v>919</v>
      </c>
      <c r="W18" s="21"/>
      <c r="AC18"/>
      <c r="AD18" s="16"/>
    </row>
    <row r="19" spans="2:30" ht="15" x14ac:dyDescent="0.25">
      <c r="C19" s="30">
        <v>0.25</v>
      </c>
      <c r="D19" s="14">
        <f>PERCENTILE([3]Period_1!Q3:Q33, 0.25)</f>
        <v>-6712.5</v>
      </c>
      <c r="E19" s="14">
        <f>PERCENTILE([3]Period_1!R3:R33, 0.25)</f>
        <v>-819.39475500000003</v>
      </c>
      <c r="F19" s="14">
        <f>PERCENTILE([3]Period_1!S3:S33, 0.25)</f>
        <v>-1480</v>
      </c>
      <c r="G19" s="14">
        <f>PERCENTILE([3]Period_1!T3:T33, 0.25)</f>
        <v>-98</v>
      </c>
      <c r="H19" s="20">
        <f>PERCENTILE([3]Period_1!V3:V33, 0.25)</f>
        <v>-1353.5</v>
      </c>
      <c r="I19" s="1">
        <f>IF(ISBLANK([3]Period_1!O17)=TRUE, "",[3]Period_1!O17)</f>
        <v>15</v>
      </c>
      <c r="J19" s="19">
        <v>1</v>
      </c>
      <c r="K19" s="13">
        <f>IF([3]Period_1!Q17="", NA(), [3]Period_1!Q17)</f>
        <v>-1820</v>
      </c>
      <c r="L19" s="14">
        <f>IF([3]Period_1!R17="", NA(), [3]Period_1!R17)</f>
        <v>-166.69094999999999</v>
      </c>
      <c r="M19" s="14">
        <f>IF([3]Period_1!S17="", NA(), [3]Period_1!S17)</f>
        <v>248</v>
      </c>
      <c r="N19" s="14">
        <f>IF([3]Period_1!T17="", NA(), [3]Period_1!T17)</f>
        <v>29</v>
      </c>
      <c r="O19" s="20">
        <f>IF([3]Period_1!V17="", NA(), [3]Period_1!V17)</f>
        <v>716</v>
      </c>
      <c r="P19" s="22"/>
      <c r="W19" s="21"/>
      <c r="AC19"/>
      <c r="AD19" s="16"/>
    </row>
    <row r="20" spans="2:30" ht="15" x14ac:dyDescent="0.25">
      <c r="C20" s="29">
        <v>0.05</v>
      </c>
      <c r="D20" s="14">
        <f>PERCENTILE([3]Period_1!Q3:Q33, 0.05)</f>
        <v>-13379</v>
      </c>
      <c r="E20" s="14">
        <f>PERCENTILE([3]Period_1!R3:R33, 0.05)</f>
        <v>-1795.1036799999999</v>
      </c>
      <c r="F20" s="14">
        <f>PERCENTILE([3]Period_1!S3:S33, 0.05)</f>
        <v>-2874</v>
      </c>
      <c r="G20" s="14">
        <f>PERCENTILE([3]Period_1!T3:T33, 0.05)</f>
        <v>-2927.5</v>
      </c>
      <c r="H20" s="20">
        <f>PERCENTILE([3]Period_1!V3:V33, 0.05)</f>
        <v>-6341.5</v>
      </c>
      <c r="I20" s="1">
        <f>IF(ISBLANK([3]Period_1!O18)=TRUE, "",[3]Period_1!O18)</f>
        <v>16</v>
      </c>
      <c r="J20" s="19">
        <v>1</v>
      </c>
      <c r="K20" s="13">
        <f>IF([3]Period_1!Q18="", NA(), [3]Period_1!Q18)</f>
        <v>-2147</v>
      </c>
      <c r="L20" s="14">
        <f>IF([3]Period_1!R18="", NA(), [3]Period_1!R18)</f>
        <v>-257.98827999999997</v>
      </c>
      <c r="M20" s="14">
        <f>IF([3]Period_1!S18="", NA(), [3]Period_1!S18)</f>
        <v>145</v>
      </c>
      <c r="N20" s="14">
        <f>IF([3]Period_1!T18="", NA(), [3]Period_1!T18)</f>
        <v>21</v>
      </c>
      <c r="O20" s="20">
        <f>IF([3]Period_1!V18="", NA(), [3]Period_1!V18)</f>
        <v>171</v>
      </c>
      <c r="P20" s="22"/>
      <c r="W20" s="21"/>
      <c r="AC20"/>
      <c r="AD20" s="16"/>
    </row>
    <row r="21" spans="2:30" ht="15" x14ac:dyDescent="0.25">
      <c r="C21" s="31" t="s">
        <v>10</v>
      </c>
      <c r="D21" s="14">
        <f>MIN([3]Period_1!Q3:Q33)</f>
        <v>-32619</v>
      </c>
      <c r="E21" s="14">
        <f>MIN([3]Period_1!R3:R33)</f>
        <v>-13021.119140000001</v>
      </c>
      <c r="F21" s="14">
        <f>MIN([3]Period_1!S3:S33)</f>
        <v>-5950</v>
      </c>
      <c r="G21" s="14">
        <f>MIN([3]Period_1!T3:T33)</f>
        <v>-9977</v>
      </c>
      <c r="H21" s="20">
        <f>MIN([3]Period_1!V3:V33)</f>
        <v>-10499</v>
      </c>
      <c r="I21" s="1">
        <f>IF(ISBLANK([3]Period_1!O19)=TRUE, "",[3]Period_1!O19)</f>
        <v>17</v>
      </c>
      <c r="J21" s="19">
        <v>1</v>
      </c>
      <c r="K21" s="13">
        <f>IF([3]Period_1!Q19="", NA(), [3]Period_1!Q19)</f>
        <v>-2871</v>
      </c>
      <c r="L21" s="14">
        <f>IF([3]Period_1!R19="", NA(), [3]Period_1!R19)</f>
        <v>-329.11916000000002</v>
      </c>
      <c r="M21" s="14">
        <f>IF([3]Period_1!S19="", NA(), [3]Period_1!S19)</f>
        <v>-105</v>
      </c>
      <c r="N21" s="14">
        <f>IF([3]Period_1!T19="", NA(), [3]Period_1!T19)</f>
        <v>5</v>
      </c>
      <c r="O21" s="20">
        <f>IF([3]Period_1!V19="", NA(), [3]Period_1!V19)</f>
        <v>65</v>
      </c>
      <c r="P21" s="22"/>
      <c r="W21" s="21"/>
      <c r="AC21"/>
      <c r="AD21" s="16"/>
    </row>
    <row r="22" spans="2:30" ht="12.75" customHeight="1" x14ac:dyDescent="0.2">
      <c r="C22" s="32" t="s">
        <v>11</v>
      </c>
      <c r="D22" s="33">
        <f>AVERAGE([3]Period_1!Q3:Q33)</f>
        <v>-2131.516129032258</v>
      </c>
      <c r="E22" s="33">
        <f>AVERAGE([3]Period_1!R3:R33)</f>
        <v>-475.09206129032259</v>
      </c>
      <c r="F22" s="33">
        <f>AVERAGE([3]Period_1!S3:S33)</f>
        <v>376.80645161290323</v>
      </c>
      <c r="G22" s="33">
        <f>AVERAGE([3]Period_1!T3:T33)</f>
        <v>-589.61290322580646</v>
      </c>
      <c r="H22" s="15">
        <f>AVERAGE([3]Period_1!V3:V33)</f>
        <v>171.25806451612902</v>
      </c>
      <c r="I22" s="1">
        <f>IF(ISBLANK([3]Period_1!O20)=TRUE, "",[3]Period_1!O20)</f>
        <v>18</v>
      </c>
      <c r="J22" s="19">
        <v>1</v>
      </c>
      <c r="K22" s="13">
        <f>IF([3]Period_1!Q20="", NA(), [3]Period_1!Q20)</f>
        <v>-3307</v>
      </c>
      <c r="L22" s="14">
        <f>IF([3]Period_1!R20="", NA(), [3]Period_1!R20)</f>
        <v>-369.01659999999998</v>
      </c>
      <c r="M22" s="14">
        <f>IF([3]Period_1!S20="", NA(), [3]Period_1!S20)</f>
        <v>-319</v>
      </c>
      <c r="N22" s="14">
        <f>IF([3]Period_1!T20="", NA(), [3]Period_1!T20)</f>
        <v>1</v>
      </c>
      <c r="O22" s="20">
        <f>IF([3]Period_1!V20="", NA(), [3]Period_1!V20)</f>
        <v>-236</v>
      </c>
      <c r="P22" s="22"/>
      <c r="W22" s="21"/>
    </row>
    <row r="23" spans="2:30" ht="12.75" x14ac:dyDescent="0.2">
      <c r="C23" s="34" t="s">
        <v>12</v>
      </c>
      <c r="D23" s="35">
        <f>STDEV([3]Period_1!Q3:Q33)</f>
        <v>9439.8532999581712</v>
      </c>
      <c r="E23" s="35">
        <f>STDEV([3]Period_1!R3:R33)</f>
        <v>2535.9219488590793</v>
      </c>
      <c r="F23" s="35">
        <f>STDEV([3]Period_1!S3:S33)</f>
        <v>2782.7807964858321</v>
      </c>
      <c r="G23" s="35">
        <f>STDEV([3]Period_1!T3:T33)</f>
        <v>1937.731692424923</v>
      </c>
      <c r="H23" s="36">
        <f>STDEV([3]Period_1!V3:V33)</f>
        <v>3802.8285522554738</v>
      </c>
      <c r="I23" s="1">
        <f>IF(ISBLANK([3]Period_1!O21)=TRUE, "",[3]Period_1!O21)</f>
        <v>19</v>
      </c>
      <c r="J23" s="19">
        <v>1</v>
      </c>
      <c r="K23" s="13">
        <f>IF([3]Period_1!Q21="", NA(), [3]Period_1!Q21)</f>
        <v>-4038</v>
      </c>
      <c r="L23" s="14">
        <f>IF([3]Period_1!R21="", NA(), [3]Period_1!R21)</f>
        <v>-414.39893000000001</v>
      </c>
      <c r="M23" s="14">
        <f>IF([3]Period_1!S21="", NA(), [3]Period_1!S21)</f>
        <v>-547</v>
      </c>
      <c r="N23" s="14">
        <f>IF([3]Period_1!T21="", NA(), [3]Period_1!T21)</f>
        <v>-1</v>
      </c>
      <c r="O23" s="20">
        <f>IF([3]Period_1!V21="", NA(), [3]Period_1!V21)</f>
        <v>-333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</row>
    <row r="24" spans="2:30" ht="12.75" customHeight="1" x14ac:dyDescent="0.2">
      <c r="C24" s="40" t="s">
        <v>13</v>
      </c>
      <c r="D24" s="41">
        <v>0.38709677419354838</v>
      </c>
      <c r="E24" s="41">
        <v>0.38709677419354838</v>
      </c>
      <c r="F24" s="41">
        <v>0.5161290322580645</v>
      </c>
      <c r="G24" s="41">
        <v>0.58064516129032262</v>
      </c>
      <c r="H24" s="42">
        <v>0.54838709677419351</v>
      </c>
      <c r="I24" s="1">
        <f>IF(ISBLANK([3]Period_1!O22)=TRUE, "",[3]Period_1!O22)</f>
        <v>20</v>
      </c>
      <c r="J24" s="19">
        <v>1</v>
      </c>
      <c r="K24" s="13">
        <f>IF([3]Period_1!Q22="", NA(), [3]Period_1!Q22)</f>
        <v>-4307</v>
      </c>
      <c r="L24" s="14">
        <f>IF([3]Period_1!R22="", NA(), [3]Period_1!R22)</f>
        <v>-579.94623999999999</v>
      </c>
      <c r="M24" s="14">
        <f>IF([3]Period_1!S22="", NA(), [3]Period_1!S22)</f>
        <v>-789</v>
      </c>
      <c r="N24" s="14">
        <f>IF([3]Period_1!T22="", NA(), [3]Period_1!T22)</f>
        <v>-1</v>
      </c>
      <c r="O24" s="20">
        <f>IF([3]Period_1!V22="", NA(), [3]Period_1!V22)</f>
        <v>-483</v>
      </c>
      <c r="P24" s="22"/>
      <c r="Q24" s="71" t="str">
        <f>"Figure 2 - Distribution of daily MOS quantities (1 "&amp;[3]DataSheet!E1&amp;" to "&amp;[3]Inputs!Q5&amp;" "&amp;[3]DataSheet!E1&amp;" "&amp;[3]Inputs!N5&amp;")"</f>
        <v>Figure 2 - Distribution of daily MOS quantities (1 March to 31 March 2016)</v>
      </c>
      <c r="R24" s="71"/>
      <c r="S24" s="71"/>
      <c r="T24" s="71"/>
      <c r="U24" s="71"/>
      <c r="V24" s="71"/>
      <c r="W24" s="71"/>
      <c r="X24" s="38"/>
      <c r="Y24" s="38"/>
      <c r="Z24" s="38"/>
      <c r="AA24" s="39"/>
    </row>
    <row r="25" spans="2:30" ht="12" customHeight="1" x14ac:dyDescent="0.2">
      <c r="C25" s="43" t="s">
        <v>14</v>
      </c>
      <c r="D25" s="44">
        <f>1-D24</f>
        <v>0.61290322580645162</v>
      </c>
      <c r="E25" s="44">
        <f t="shared" ref="E25:H25" si="0">1-E24</f>
        <v>0.61290322580645162</v>
      </c>
      <c r="F25" s="44">
        <f t="shared" si="0"/>
        <v>0.4838709677419355</v>
      </c>
      <c r="G25" s="44">
        <f t="shared" si="0"/>
        <v>0.41935483870967738</v>
      </c>
      <c r="H25" s="45">
        <f t="shared" si="0"/>
        <v>0.45161290322580649</v>
      </c>
      <c r="I25" s="1">
        <f>IF(ISBLANK([3]Period_1!O23)=TRUE, "",[3]Period_1!O23)</f>
        <v>21</v>
      </c>
      <c r="J25" s="19">
        <v>1</v>
      </c>
      <c r="K25" s="13">
        <f>IF([3]Period_1!Q23="", NA(), [3]Period_1!Q23)</f>
        <v>-4833</v>
      </c>
      <c r="L25" s="14">
        <f>IF([3]Period_1!R23="", NA(), [3]Period_1!R23)</f>
        <v>-643.92147</v>
      </c>
      <c r="M25" s="14">
        <f>IF([3]Period_1!S23="", NA(), [3]Period_1!S23)</f>
        <v>-1190</v>
      </c>
      <c r="N25" s="14">
        <f>IF([3]Period_1!T23="", NA(), [3]Period_1!T23)</f>
        <v>-4</v>
      </c>
      <c r="O25" s="20">
        <f>IF([3]Period_1!V23="", NA(), [3]Period_1!V23)</f>
        <v>-679</v>
      </c>
      <c r="P25" s="22"/>
      <c r="Q25" s="71"/>
      <c r="R25" s="71"/>
      <c r="S25" s="71"/>
      <c r="T25" s="71"/>
      <c r="U25" s="71"/>
      <c r="V25" s="71"/>
      <c r="W25" s="71"/>
      <c r="X25" s="38"/>
      <c r="Y25" s="38"/>
      <c r="Z25" s="38"/>
      <c r="AA25" s="39"/>
    </row>
    <row r="26" spans="2:30" x14ac:dyDescent="0.2">
      <c r="I26" s="1">
        <f>IF(ISBLANK([3]Period_1!O24)=TRUE, "",[3]Period_1!O24)</f>
        <v>22</v>
      </c>
      <c r="J26" s="19">
        <v>1</v>
      </c>
      <c r="K26" s="13">
        <f>IF([3]Period_1!Q24="", NA(), [3]Period_1!Q24)</f>
        <v>-5245</v>
      </c>
      <c r="L26" s="14">
        <f>IF([3]Period_1!R24="", NA(), [3]Period_1!R24)</f>
        <v>-688.45315000000005</v>
      </c>
      <c r="M26" s="14">
        <f>IF([3]Period_1!S24="", NA(), [3]Period_1!S24)</f>
        <v>-1333</v>
      </c>
      <c r="N26" s="14">
        <f>IF([3]Period_1!T24="", NA(), [3]Period_1!T24)</f>
        <v>-7</v>
      </c>
      <c r="O26" s="20">
        <f>IF([3]Period_1!V24="", NA(), [3]Period_1!V24)</f>
        <v>-1049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</row>
    <row r="27" spans="2:30" x14ac:dyDescent="0.2">
      <c r="C27" s="46"/>
      <c r="D27" s="46"/>
      <c r="E27" s="46"/>
      <c r="F27" s="46"/>
      <c r="G27" s="46"/>
      <c r="H27" s="46"/>
      <c r="I27" s="1">
        <f>IF(ISBLANK([3]Period_1!O25)=TRUE, "",[3]Period_1!O25)</f>
        <v>23</v>
      </c>
      <c r="J27" s="19">
        <v>1</v>
      </c>
      <c r="K27" s="13">
        <f>IF([3]Period_1!Q25="", NA(), [3]Period_1!Q25)</f>
        <v>-5918</v>
      </c>
      <c r="L27" s="14">
        <f>IF([3]Period_1!R25="", NA(), [3]Period_1!R25)</f>
        <v>-788.67579000000001</v>
      </c>
      <c r="M27" s="14">
        <f>IF([3]Period_1!S25="", NA(), [3]Period_1!S25)</f>
        <v>-1454</v>
      </c>
      <c r="N27" s="14">
        <f>IF([3]Period_1!T25="", NA(), [3]Period_1!T25)</f>
        <v>-66</v>
      </c>
      <c r="O27" s="20">
        <f>IF([3]Period_1!V25="", NA(), [3]Period_1!V25)</f>
        <v>-1163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</row>
    <row r="28" spans="2:30" x14ac:dyDescent="0.2">
      <c r="C28" s="46"/>
      <c r="D28" s="46"/>
      <c r="E28" s="46"/>
      <c r="F28" s="46"/>
      <c r="G28" s="46"/>
      <c r="H28" s="46"/>
      <c r="I28" s="1">
        <f>IF(ISBLANK([3]Period_1!O26)=TRUE, "",[3]Period_1!O26)</f>
        <v>24</v>
      </c>
      <c r="J28" s="19">
        <v>1</v>
      </c>
      <c r="K28" s="13">
        <f>IF([3]Period_1!Q26="", NA(), [3]Period_1!Q26)</f>
        <v>-7507</v>
      </c>
      <c r="L28" s="14">
        <f>IF([3]Period_1!R26="", NA(), [3]Period_1!R26)</f>
        <v>-850.11371999999994</v>
      </c>
      <c r="M28" s="14">
        <f>IF([3]Period_1!S26="", NA(), [3]Period_1!S26)</f>
        <v>-1506</v>
      </c>
      <c r="N28" s="14">
        <f>IF([3]Period_1!T26="", NA(), [3]Period_1!T26)</f>
        <v>-130</v>
      </c>
      <c r="O28" s="20">
        <f>IF([3]Period_1!V26="", NA(), [3]Period_1!V26)</f>
        <v>-1544</v>
      </c>
      <c r="P28" s="22"/>
      <c r="X28" s="38"/>
      <c r="Y28" s="38"/>
      <c r="Z28" s="38"/>
      <c r="AA28" s="39"/>
    </row>
    <row r="29" spans="2:30" x14ac:dyDescent="0.2">
      <c r="I29" s="1">
        <f>IF(ISBLANK([3]Period_1!O27)=TRUE, "",[3]Period_1!O27)</f>
        <v>25</v>
      </c>
      <c r="J29" s="19">
        <v>1</v>
      </c>
      <c r="K29" s="13">
        <f>IF([3]Period_1!Q27="", NA(), [3]Period_1!Q27)</f>
        <v>-8494</v>
      </c>
      <c r="L29" s="14">
        <f>IF([3]Period_1!R27="", NA(), [3]Period_1!R27)</f>
        <v>-933.23925999999994</v>
      </c>
      <c r="M29" s="14">
        <f>IF([3]Period_1!S27="", NA(), [3]Period_1!S27)</f>
        <v>-1693</v>
      </c>
      <c r="N29" s="14">
        <f>IF([3]Period_1!T27="", NA(), [3]Period_1!T27)</f>
        <v>-294</v>
      </c>
      <c r="O29" s="20">
        <f>IF([3]Period_1!V27="", NA(), [3]Period_1!V27)</f>
        <v>-1867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</row>
    <row r="30" spans="2:30" x14ac:dyDescent="0.2">
      <c r="B30" s="47"/>
      <c r="I30" s="1">
        <f>IF(ISBLANK([3]Period_1!O28)=TRUE, "",[3]Period_1!O28)</f>
        <v>26</v>
      </c>
      <c r="J30" s="19">
        <v>1</v>
      </c>
      <c r="K30" s="13">
        <f>IF([3]Period_1!Q28="", NA(), [3]Period_1!Q28)</f>
        <v>-9138</v>
      </c>
      <c r="L30" s="14">
        <f>IF([3]Period_1!R28="", NA(), [3]Period_1!R28)</f>
        <v>-1014.07812</v>
      </c>
      <c r="M30" s="14">
        <f>IF([3]Period_1!S28="", NA(), [3]Period_1!S28)</f>
        <v>-1924</v>
      </c>
      <c r="N30" s="14">
        <f>IF([3]Period_1!T28="", NA(), [3]Period_1!T28)</f>
        <v>-438</v>
      </c>
      <c r="O30" s="20">
        <f>IF([3]Period_1!V28="", NA(), [3]Period_1!V28)</f>
        <v>-2486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</row>
    <row r="31" spans="2:30" ht="15" customHeight="1" x14ac:dyDescent="0.2">
      <c r="B31" s="47"/>
      <c r="I31" s="1">
        <f>IF(ISBLANK([3]Period_1!O29)=TRUE, "",[3]Period_1!O29)</f>
        <v>27</v>
      </c>
      <c r="J31" s="48">
        <v>1</v>
      </c>
      <c r="K31" s="13">
        <f>IF([3]Period_1!Q29="", NA(), [3]Period_1!Q29)</f>
        <v>-10171</v>
      </c>
      <c r="L31" s="14">
        <f>IF([3]Period_1!R29="", NA(), [3]Period_1!R29)</f>
        <v>-1101.84439</v>
      </c>
      <c r="M31" s="14">
        <f>IF([3]Period_1!S29="", NA(), [3]Period_1!S29)</f>
        <v>-2107</v>
      </c>
      <c r="N31" s="14">
        <f>IF([3]Period_1!T29="", NA(), [3]Period_1!T29)</f>
        <v>-1198</v>
      </c>
      <c r="O31" s="20">
        <f>IF([3]Period_1!V29="", NA(), [3]Period_1!V29)</f>
        <v>-3089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</row>
    <row r="32" spans="2:30" ht="15" customHeight="1" x14ac:dyDescent="0.2">
      <c r="B32" s="47"/>
      <c r="I32" s="1">
        <f>IF(ISBLANK([3]Period_1!O30)=TRUE, "",[3]Period_1!O30)</f>
        <v>28</v>
      </c>
      <c r="J32" s="48">
        <v>1</v>
      </c>
      <c r="K32" s="13">
        <f>IF([3]Period_1!Q30="", NA(), [3]Period_1!Q30)</f>
        <v>-11439</v>
      </c>
      <c r="L32" s="14">
        <f>IF([3]Period_1!R30="", NA(), [3]Period_1!R30)</f>
        <v>-1293.3028300000001</v>
      </c>
      <c r="M32" s="14">
        <f>IF([3]Period_1!S30="", NA(), [3]Period_1!S30)</f>
        <v>-2528</v>
      </c>
      <c r="N32" s="14">
        <f>IF([3]Period_1!T30="", NA(), [3]Period_1!T30)</f>
        <v>-2028</v>
      </c>
      <c r="O32" s="20">
        <f>IF([3]Period_1!V30="", NA(), [3]Period_1!V30)</f>
        <v>-3996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</row>
    <row r="33" spans="2:30" ht="15" customHeight="1" x14ac:dyDescent="0.2">
      <c r="B33" s="47"/>
      <c r="I33" s="1">
        <f>IF(ISBLANK([3]Period_1!O31)=TRUE, "",[3]Period_1!O31)</f>
        <v>29</v>
      </c>
      <c r="J33" s="48">
        <v>1</v>
      </c>
      <c r="K33" s="13">
        <f>IF([3]Period_1!Q31="", NA(), [3]Period_1!Q31)</f>
        <v>-12050</v>
      </c>
      <c r="L33" s="14">
        <f>IF([3]Period_1!R31="", NA(), [3]Period_1!R31)</f>
        <v>-1581.7807499999999</v>
      </c>
      <c r="M33" s="14">
        <f>IF([3]Period_1!S31="", NA(), [3]Period_1!S31)</f>
        <v>-2747</v>
      </c>
      <c r="N33" s="14">
        <f>IF([3]Period_1!T31="", NA(), [3]Period_1!T31)</f>
        <v>-2685</v>
      </c>
      <c r="O33" s="20">
        <f>IF([3]Period_1!V31="", NA(), [3]Period_1!V31)</f>
        <v>-5878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</row>
    <row r="34" spans="2:30" ht="15" x14ac:dyDescent="0.25">
      <c r="B34" s="47"/>
      <c r="I34" s="1">
        <f>IF(ISBLANK([3]Period_1!O32)=TRUE, "",[3]Period_1!O32)</f>
        <v>30</v>
      </c>
      <c r="J34" s="48">
        <v>1</v>
      </c>
      <c r="K34" s="13">
        <f>IF([3]Period_1!Q32="", NA(), [3]Period_1!Q32)</f>
        <v>-14708</v>
      </c>
      <c r="L34" s="14">
        <f>IF([3]Period_1!R32="", NA(), [3]Period_1!R32)</f>
        <v>-2008.42661</v>
      </c>
      <c r="M34" s="14">
        <f>IF([3]Period_1!S32="", NA(), [3]Period_1!S32)</f>
        <v>-3001</v>
      </c>
      <c r="N34" s="14">
        <f>IF([3]Period_1!T32="", NA(), [3]Period_1!T32)</f>
        <v>-3170</v>
      </c>
      <c r="O34" s="20">
        <f>IF([3]Period_1!V32="", NA(), [3]Period_1!V32)</f>
        <v>-6805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>
        <f>IF(ISBLANK([3]Period_1!O33)=TRUE, "",[3]Period_1!O33)</f>
        <v>31</v>
      </c>
      <c r="J35" s="49">
        <v>1</v>
      </c>
      <c r="K35" s="50">
        <f>IF([3]Period_1!Q33="", NA(), [3]Period_1!Q33)</f>
        <v>-32619</v>
      </c>
      <c r="L35" s="35">
        <f>IF([3]Period_1!R33="", NA(), [3]Period_1!R33)</f>
        <v>-13021.119140000001</v>
      </c>
      <c r="M35" s="35">
        <f>IF([3]Period_1!S33="", NA(), [3]Period_1!S33)</f>
        <v>-5950</v>
      </c>
      <c r="N35" s="35">
        <f>IF([3]Period_1!T33="", NA(), [3]Period_1!T33)</f>
        <v>-9977</v>
      </c>
      <c r="O35" s="36">
        <f>IF([3]Period_1!V33="", NA(), [3]Period_1!V33)</f>
        <v>-10499</v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3:AE96"/>
  <sheetViews>
    <sheetView zoomScale="80" zoomScaleNormal="80" workbookViewId="0">
      <selection activeCell="H38" sqref="H38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1" t="str">
        <f>"Table 1 - Maximum MOS quantity 
(GJ/d, 1 "&amp;[3]DataSheet!E2&amp;" to "&amp;[3]Inputs!Q6&amp;" "&amp;[3]DataSheet!E2&amp;" "&amp;[3]Inputs!N6&amp;")"</f>
        <v>Table 1 - Maximum MOS quantity 
(GJ/d, 1 April to 30 April 2016)</v>
      </c>
      <c r="D3" s="71"/>
      <c r="E3" s="71"/>
      <c r="F3" s="71"/>
      <c r="G3" s="71"/>
      <c r="H3" s="71"/>
      <c r="I3" s="2"/>
      <c r="J3" s="71" t="str">
        <f>"Table 3 - Daily MOS quantities (1 "&amp;[3]DataSheet!E2&amp;" to "&amp;[3]Inputs!Q6&amp;" "&amp;[3]DataSheet!E2&amp;" "&amp;[3]Inputs!N6&amp;")"</f>
        <v>Table 3 - Daily MOS quantities (1 April to 30 April 2016)</v>
      </c>
      <c r="K3" s="71"/>
      <c r="L3" s="71"/>
      <c r="M3" s="71"/>
      <c r="N3" s="71"/>
      <c r="O3" s="71"/>
      <c r="P3" s="2"/>
      <c r="Q3" s="71" t="str">
        <f>"Figure 1 - Curves of daily MOS quantities (1 "&amp;[3]DataSheet!E2&amp;" to "&amp;[3]Inputs!Q6&amp;" "&amp;[3]DataSheet!E2&amp;" "&amp;[3]Inputs!N6&amp;")"</f>
        <v>Figure 1 - Curves of daily MOS quantities (1 April to 30 April 2016)</v>
      </c>
      <c r="R3" s="71"/>
      <c r="S3" s="71"/>
      <c r="T3" s="71"/>
      <c r="U3" s="71"/>
      <c r="V3" s="71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" t="s">
        <v>5</v>
      </c>
      <c r="K4" s="8" t="str">
        <f>'[2]Workfile (3)'!C3</f>
        <v>Sydney MSP</v>
      </c>
      <c r="L4" s="9" t="str">
        <f>'[2]Workfile (3)'!D3</f>
        <v>Sydney EGP</v>
      </c>
      <c r="M4" s="9" t="str">
        <f>'[2]Workfile (3)'!E3</f>
        <v>Adelaide MAP</v>
      </c>
      <c r="N4" s="9" t="str">
        <f>'[2]Workfile (3)'!F3</f>
        <v>Adelaide SEAGas</v>
      </c>
      <c r="O4" s="9" t="s">
        <v>4</v>
      </c>
      <c r="P4" s="1"/>
      <c r="V4" s="1"/>
      <c r="W4" s="1"/>
    </row>
    <row r="5" spans="2:31" ht="15" x14ac:dyDescent="0.25">
      <c r="C5" s="10" t="s">
        <v>6</v>
      </c>
      <c r="D5" s="11">
        <f>MAX([3]Period_2!Q3:Q33)</f>
        <v>20462</v>
      </c>
      <c r="E5" s="11">
        <f>MAX([3]Period_2!R3:R33)</f>
        <v>3793.9326599999999</v>
      </c>
      <c r="F5" s="11">
        <f>MAX([3]Period_2!S3:S33)</f>
        <v>12113</v>
      </c>
      <c r="G5" s="11">
        <f>MAX([3]Period_2!T3:T33)</f>
        <v>133</v>
      </c>
      <c r="H5" s="11">
        <f>MAX([3]Period_2!V3:V33)</f>
        <v>8778</v>
      </c>
      <c r="I5" s="1">
        <f>IF(ISBLANK([3]Period_2!O3)=TRUE,"",[3]Period_2!O3)</f>
        <v>1</v>
      </c>
      <c r="J5" s="12">
        <v>1</v>
      </c>
      <c r="K5" s="13">
        <f>IF([3]Period_2!Q3="", NA(), [3]Period_2!Q3)</f>
        <v>20462</v>
      </c>
      <c r="L5" s="33">
        <f>IF([3]Period_2!R3="", NA(), [3]Period_2!R3)</f>
        <v>3793.9326599999999</v>
      </c>
      <c r="M5" s="33">
        <f>IF([3]Period_2!S3="", NA(), [3]Period_2!S3)</f>
        <v>12113</v>
      </c>
      <c r="N5" s="33">
        <f>IF([3]Period_2!T3="", NA(), [3]Period_2!T3)</f>
        <v>133</v>
      </c>
      <c r="O5" s="15">
        <f>IF([3]Period_2!V3="", NA(), [3]Period_2!V3)</f>
        <v>8778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-MIN([3]Period_2!Q3:Q33)</f>
        <v>22008</v>
      </c>
      <c r="E6" s="11">
        <f>-MIN([3]Period_2!R3:R33)</f>
        <v>4872.7685499999998</v>
      </c>
      <c r="F6" s="11">
        <f>-MIN([3]Period_2!S3:S33)</f>
        <v>11025</v>
      </c>
      <c r="G6" s="11">
        <f>-MIN([3]Period_2!T3:T33)</f>
        <v>10688</v>
      </c>
      <c r="H6" s="11">
        <f>-MIN([3]Period_2!V3:V33)</f>
        <v>10683</v>
      </c>
      <c r="I6" s="1">
        <f>IF(ISBLANK([3]Period_2!O4)=TRUE,"",[3]Period_2!O4)</f>
        <v>2</v>
      </c>
      <c r="J6" s="19">
        <v>1</v>
      </c>
      <c r="K6" s="13">
        <f>IF([3]Period_2!Q4="", NA(), [3]Period_2!Q4)</f>
        <v>12623</v>
      </c>
      <c r="L6" s="14">
        <f>IF([3]Period_2!R4="", NA(), [3]Period_2!R4)</f>
        <v>2966.46387</v>
      </c>
      <c r="M6" s="14">
        <f>IF([3]Period_2!S4="", NA(), [3]Period_2!S4)</f>
        <v>7181</v>
      </c>
      <c r="N6" s="14">
        <f>IF([3]Period_2!T4="", NA(), [3]Period_2!T4)</f>
        <v>106</v>
      </c>
      <c r="O6" s="20">
        <f>IF([3]Period_2!V4="", NA(), [3]Period_2!V4)</f>
        <v>4476</v>
      </c>
      <c r="AC6"/>
      <c r="AD6" s="16"/>
    </row>
    <row r="7" spans="2:31" ht="15" x14ac:dyDescent="0.25">
      <c r="I7" s="1">
        <f>IF(ISBLANK([3]Period_2!O5)=TRUE,"",[3]Period_2!O5)</f>
        <v>3</v>
      </c>
      <c r="J7" s="19">
        <v>1</v>
      </c>
      <c r="K7" s="13">
        <f>IF([3]Period_2!Q5="", NA(), [3]Period_2!Q5)</f>
        <v>10801</v>
      </c>
      <c r="L7" s="14">
        <f>IF([3]Period_2!R5="", NA(), [3]Period_2!R5)</f>
        <v>1942.7661499999999</v>
      </c>
      <c r="M7" s="14">
        <f>IF([3]Period_2!S5="", NA(), [3]Period_2!S5)</f>
        <v>5539</v>
      </c>
      <c r="N7" s="14">
        <f>IF([3]Period_2!T5="", NA(), [3]Period_2!T5)</f>
        <v>102</v>
      </c>
      <c r="O7" s="20">
        <f>IF([3]Period_2!V5="", NA(), [3]Period_2!V5)</f>
        <v>3975</v>
      </c>
      <c r="W7" s="21"/>
      <c r="AC7"/>
      <c r="AD7" s="16"/>
    </row>
    <row r="8" spans="2:31" ht="15" x14ac:dyDescent="0.25">
      <c r="I8" s="1">
        <f>IF(ISBLANK([3]Period_2!O6)=TRUE,"",[3]Period_2!O6)</f>
        <v>4</v>
      </c>
      <c r="J8" s="19">
        <v>1</v>
      </c>
      <c r="K8" s="13">
        <f>IF([3]Period_2!Q6="", NA(), [3]Period_2!Q6)</f>
        <v>8867</v>
      </c>
      <c r="L8" s="14">
        <f>IF([3]Period_2!R6="", NA(), [3]Period_2!R6)</f>
        <v>1545.22315</v>
      </c>
      <c r="M8" s="14">
        <f>IF([3]Period_2!S6="", NA(), [3]Period_2!S6)</f>
        <v>4965</v>
      </c>
      <c r="N8" s="14">
        <f>IF([3]Period_2!T6="", NA(), [3]Period_2!T6)</f>
        <v>96</v>
      </c>
      <c r="O8" s="20">
        <f>IF([3]Period_2!V6="", NA(), [3]Period_2!V6)</f>
        <v>3274</v>
      </c>
      <c r="W8" s="21"/>
      <c r="AC8"/>
      <c r="AD8" s="16"/>
    </row>
    <row r="9" spans="2:31" ht="15" x14ac:dyDescent="0.25">
      <c r="I9" s="1">
        <f>IF(ISBLANK([3]Period_2!O7)=TRUE,"",[3]Period_2!O7)</f>
        <v>5</v>
      </c>
      <c r="J9" s="19">
        <v>1</v>
      </c>
      <c r="K9" s="13">
        <f>IF([3]Period_2!Q7="", NA(), [3]Period_2!Q7)</f>
        <v>7498</v>
      </c>
      <c r="L9" s="14">
        <f>IF([3]Period_2!R7="", NA(), [3]Period_2!R7)</f>
        <v>1250.87472</v>
      </c>
      <c r="M9" s="14">
        <f>IF([3]Period_2!S7="", NA(), [3]Period_2!S7)</f>
        <v>4447</v>
      </c>
      <c r="N9" s="14">
        <f>IF([3]Period_2!T7="", NA(), [3]Period_2!T7)</f>
        <v>90</v>
      </c>
      <c r="O9" s="20">
        <f>IF([3]Period_2!V7="", NA(), [3]Period_2!V7)</f>
        <v>2881</v>
      </c>
      <c r="W9" s="21"/>
      <c r="AC9"/>
      <c r="AD9" s="16"/>
    </row>
    <row r="10" spans="2:31" ht="15" x14ac:dyDescent="0.25">
      <c r="I10" s="1">
        <f>IF(ISBLANK([3]Period_2!O8)=TRUE,"",[3]Period_2!O8)</f>
        <v>6</v>
      </c>
      <c r="J10" s="19">
        <v>1</v>
      </c>
      <c r="K10" s="13">
        <f>IF([3]Period_2!Q8="", NA(), [3]Period_2!Q8)</f>
        <v>6823</v>
      </c>
      <c r="L10" s="14">
        <f>IF([3]Period_2!R8="", NA(), [3]Period_2!R8)</f>
        <v>917.92285000000004</v>
      </c>
      <c r="M10" s="14">
        <f>IF([3]Period_2!S8="", NA(), [3]Period_2!S8)</f>
        <v>3556</v>
      </c>
      <c r="N10" s="14">
        <f>IF([3]Period_2!T8="", NA(), [3]Period_2!T8)</f>
        <v>86</v>
      </c>
      <c r="O10" s="20">
        <f>IF([3]Period_2!V8="", NA(), [3]Period_2!V8)</f>
        <v>2646</v>
      </c>
      <c r="W10" s="21"/>
      <c r="AC10"/>
      <c r="AD10" s="16"/>
    </row>
    <row r="11" spans="2:31" ht="15" x14ac:dyDescent="0.25">
      <c r="C11" s="71" t="str">
        <f>"Table 2 - Summary statistics of daily MOS quantities 
(1 "&amp;[3]DataSheet!E2&amp;" to "&amp;[3]Inputs!Q6&amp;" "&amp;[3]DataSheet!E2&amp;" "&amp;[3]Inputs!N6&amp;")"</f>
        <v>Table 2 - Summary statistics of daily MOS quantities 
(1 April to 30 April 2016)</v>
      </c>
      <c r="D11" s="71"/>
      <c r="E11" s="71"/>
      <c r="F11" s="71"/>
      <c r="G11" s="71"/>
      <c r="H11" s="71"/>
      <c r="I11" s="1">
        <f>IF(ISBLANK([3]Period_2!O9)=TRUE,"",[3]Period_2!O9)</f>
        <v>7</v>
      </c>
      <c r="J11" s="19">
        <v>1</v>
      </c>
      <c r="K11" s="13">
        <f>IF([3]Period_2!Q9="", NA(), [3]Period_2!Q9)</f>
        <v>5567</v>
      </c>
      <c r="L11" s="14">
        <f>IF([3]Period_2!R9="", NA(), [3]Period_2!R9)</f>
        <v>635.34969000000001</v>
      </c>
      <c r="M11" s="14">
        <f>IF([3]Period_2!S9="", NA(), [3]Period_2!S9)</f>
        <v>3047</v>
      </c>
      <c r="N11" s="14">
        <f>IF([3]Period_2!T9="", NA(), [3]Period_2!T9)</f>
        <v>75</v>
      </c>
      <c r="O11" s="20">
        <f>IF([3]Period_2!V9="", NA(), [3]Period_2!V9)</f>
        <v>2500</v>
      </c>
      <c r="W11" s="21"/>
      <c r="AC11"/>
      <c r="AD11" s="16"/>
    </row>
    <row r="12" spans="2:31" ht="15" x14ac:dyDescent="0.25">
      <c r="C12" s="71"/>
      <c r="D12" s="71"/>
      <c r="E12" s="71"/>
      <c r="F12" s="71"/>
      <c r="G12" s="71"/>
      <c r="H12" s="71"/>
      <c r="I12" s="1">
        <f>IF(ISBLANK([3]Period_2!O10)=TRUE,"",[3]Period_2!O10)</f>
        <v>8</v>
      </c>
      <c r="J12" s="19">
        <v>1</v>
      </c>
      <c r="K12" s="13">
        <f>IF([3]Period_2!Q10="", NA(), [3]Period_2!Q10)</f>
        <v>4394</v>
      </c>
      <c r="L12" s="14">
        <f>IF([3]Period_2!R10="", NA(), [3]Period_2!R10)</f>
        <v>480.30371000000002</v>
      </c>
      <c r="M12" s="14">
        <f>IF([3]Period_2!S10="", NA(), [3]Period_2!S10)</f>
        <v>2600</v>
      </c>
      <c r="N12" s="14">
        <f>IF([3]Period_2!T10="", NA(), [3]Period_2!T10)</f>
        <v>65</v>
      </c>
      <c r="O12" s="20">
        <f>IF([3]Period_2!V10="", NA(), [3]Period_2!V10)</f>
        <v>2195</v>
      </c>
      <c r="W12" s="21"/>
      <c r="AC12"/>
      <c r="AD12" s="16"/>
    </row>
    <row r="13" spans="2:31" ht="15" x14ac:dyDescent="0.25">
      <c r="C13" s="22"/>
      <c r="D13" s="72" t="s">
        <v>8</v>
      </c>
      <c r="E13" s="73"/>
      <c r="F13" s="73"/>
      <c r="G13" s="73"/>
      <c r="H13" s="73"/>
      <c r="I13" s="1">
        <f>IF(ISBLANK([3]Period_2!O11)=TRUE,"",[3]Period_2!O11)</f>
        <v>9</v>
      </c>
      <c r="J13" s="19">
        <v>1</v>
      </c>
      <c r="K13" s="13">
        <f>IF([3]Period_2!Q11="", NA(), [3]Period_2!Q11)</f>
        <v>3796</v>
      </c>
      <c r="L13" s="14">
        <f>IF([3]Period_2!R11="", NA(), [3]Period_2!R11)</f>
        <v>319.0061</v>
      </c>
      <c r="M13" s="14">
        <f>IF([3]Period_2!S11="", NA(), [3]Period_2!S11)</f>
        <v>2146</v>
      </c>
      <c r="N13" s="14">
        <f>IF([3]Period_2!T11="", NA(), [3]Period_2!T11)</f>
        <v>58</v>
      </c>
      <c r="O13" s="20">
        <f>IF([3]Period_2!V11="", NA(), [3]Period_2!V11)</f>
        <v>1568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IF(ISBLANK([3]Period_2!O12)=TRUE,"",[3]Period_2!O12)</f>
        <v>10</v>
      </c>
      <c r="J14" s="19">
        <v>1</v>
      </c>
      <c r="K14" s="13">
        <f>IF([3]Period_2!Q12="", NA(), [3]Period_2!Q12)</f>
        <v>3213</v>
      </c>
      <c r="L14" s="14">
        <f>IF([3]Period_2!R12="", NA(), [3]Period_2!R12)</f>
        <v>258.48194000000001</v>
      </c>
      <c r="M14" s="14">
        <f>IF([3]Period_2!S12="", NA(), [3]Period_2!S12)</f>
        <v>1709</v>
      </c>
      <c r="N14" s="14">
        <f>IF([3]Period_2!T12="", NA(), [3]Period_2!T12)</f>
        <v>57</v>
      </c>
      <c r="O14" s="20">
        <f>IF([3]Period_2!V12="", NA(), [3]Period_2!V12)</f>
        <v>1198</v>
      </c>
      <c r="W14" s="21"/>
      <c r="AC14"/>
      <c r="AD14" s="16"/>
    </row>
    <row r="15" spans="2:31" ht="12.75" customHeight="1" x14ac:dyDescent="0.25">
      <c r="C15" s="56" t="s">
        <v>9</v>
      </c>
      <c r="D15" s="57">
        <f>MAX([3]Period_2!Q3:Q33)</f>
        <v>20462</v>
      </c>
      <c r="E15" s="33">
        <f>MAX([3]Period_2!R3:R33)</f>
        <v>3793.9326599999999</v>
      </c>
      <c r="F15" s="33">
        <f>MAX([3]Period_2!S3:S33)</f>
        <v>12113</v>
      </c>
      <c r="G15" s="33">
        <f>MAX([3]Period_2!T3:T33)</f>
        <v>133</v>
      </c>
      <c r="H15" s="15">
        <f>MAX([3]Period_2!V3:V33)</f>
        <v>8778</v>
      </c>
      <c r="I15" s="1">
        <f>IF(ISBLANK([3]Period_2!O13)=TRUE,"",[3]Period_2!O13)</f>
        <v>11</v>
      </c>
      <c r="J15" s="19">
        <v>1</v>
      </c>
      <c r="K15" s="13">
        <f>IF([3]Period_2!Q13="", NA(), [3]Period_2!Q13)</f>
        <v>2684</v>
      </c>
      <c r="L15" s="14">
        <f>IF([3]Period_2!R13="", NA(), [3]Period_2!R13)</f>
        <v>174.89081999999999</v>
      </c>
      <c r="M15" s="14">
        <f>IF([3]Period_2!S13="", NA(), [3]Period_2!S13)</f>
        <v>1431</v>
      </c>
      <c r="N15" s="14">
        <f>IF([3]Period_2!T13="", NA(), [3]Period_2!T13)</f>
        <v>53</v>
      </c>
      <c r="O15" s="20">
        <f>IF([3]Period_2!V13="", NA(), [3]Period_2!V13)</f>
        <v>762</v>
      </c>
      <c r="W15" s="28"/>
      <c r="AC15"/>
      <c r="AD15" s="16"/>
    </row>
    <row r="16" spans="2:31" ht="15" x14ac:dyDescent="0.25">
      <c r="C16" s="58">
        <v>0.95</v>
      </c>
      <c r="D16" s="13">
        <f>PERCENTILE([3]Period_2!Q3:Q33, 0.95)</f>
        <v>11803.099999999995</v>
      </c>
      <c r="E16" s="14">
        <f>PERCENTILE([3]Period_2!R3:R33, 0.95)</f>
        <v>2505.7998959999968</v>
      </c>
      <c r="F16" s="14">
        <f>PERCENTILE([3]Period_2!S3:S33, 0.95)</f>
        <v>6442.0999999999949</v>
      </c>
      <c r="G16" s="14">
        <f>PERCENTILE([3]Period_2!T3:T33, 0.95)</f>
        <v>104.19999999999999</v>
      </c>
      <c r="H16" s="20">
        <f>PERCENTILE([3]Period_2!V3:V33, 0.95)</f>
        <v>4250.5499999999984</v>
      </c>
      <c r="I16" s="1">
        <f>IF(ISBLANK([3]Period_2!O14)=TRUE,"",[3]Period_2!O14)</f>
        <v>12</v>
      </c>
      <c r="J16" s="19">
        <v>1</v>
      </c>
      <c r="K16" s="13">
        <f>IF([3]Period_2!Q14="", NA(), [3]Period_2!Q14)</f>
        <v>2086</v>
      </c>
      <c r="L16" s="14">
        <f>IF([3]Period_2!R14="", NA(), [3]Period_2!R14)</f>
        <v>102.52542</v>
      </c>
      <c r="M16" s="14">
        <f>IF([3]Period_2!S14="", NA(), [3]Period_2!S14)</f>
        <v>1100</v>
      </c>
      <c r="N16" s="14">
        <f>IF([3]Period_2!T14="", NA(), [3]Period_2!T14)</f>
        <v>51</v>
      </c>
      <c r="O16" s="20">
        <f>IF([3]Period_2!V14="", NA(), [3]Period_2!V14)</f>
        <v>371</v>
      </c>
      <c r="W16" s="28"/>
      <c r="AC16"/>
      <c r="AD16" s="16"/>
    </row>
    <row r="17" spans="2:30" ht="15" x14ac:dyDescent="0.25">
      <c r="C17" s="59">
        <v>0.75</v>
      </c>
      <c r="D17" s="13">
        <f>PERCENTILE([3]Period_2!Q3:Q33, 0.75)</f>
        <v>4244.5</v>
      </c>
      <c r="E17" s="14">
        <f>PERCENTILE([3]Period_2!R3:R33, 0.75)</f>
        <v>439.9793075</v>
      </c>
      <c r="F17" s="14">
        <f>PERCENTILE([3]Period_2!S3:S33, 0.75)</f>
        <v>2486.5</v>
      </c>
      <c r="G17" s="14">
        <f>PERCENTILE([3]Period_2!T3:T33, 0.75)</f>
        <v>63.25</v>
      </c>
      <c r="H17" s="20">
        <f>PERCENTILE([3]Period_2!V3:V33, 0.75)</f>
        <v>2038.25</v>
      </c>
      <c r="I17" s="1">
        <f>IF(ISBLANK([3]Period_2!O15)=TRUE,"",[3]Period_2!O15)</f>
        <v>13</v>
      </c>
      <c r="J17" s="19">
        <v>1</v>
      </c>
      <c r="K17" s="13">
        <f>IF([3]Period_2!Q15="", NA(), [3]Period_2!Q15)</f>
        <v>1229</v>
      </c>
      <c r="L17" s="14">
        <f>IF([3]Period_2!R15="", NA(), [3]Period_2!R15)</f>
        <v>8.9314900000000002</v>
      </c>
      <c r="M17" s="14">
        <f>IF([3]Period_2!S15="", NA(), [3]Period_2!S15)</f>
        <v>896</v>
      </c>
      <c r="N17" s="14">
        <f>IF([3]Period_2!T15="", NA(), [3]Period_2!T15)</f>
        <v>45</v>
      </c>
      <c r="O17" s="20">
        <f>IF([3]Period_2!V15="", NA(), [3]Period_2!V15)</f>
        <v>207</v>
      </c>
      <c r="W17" s="21"/>
      <c r="AC17"/>
      <c r="AD17" s="16"/>
    </row>
    <row r="18" spans="2:30" ht="15" x14ac:dyDescent="0.25">
      <c r="C18" s="59">
        <v>0.5</v>
      </c>
      <c r="D18" s="13">
        <f>PERCENTILE([3]Period_2!Q3:Q33, 0.5)</f>
        <v>14.5</v>
      </c>
      <c r="E18" s="14">
        <f>PERCENTILE([3]Period_2!R3:R33, 0.5)</f>
        <v>-225.8596</v>
      </c>
      <c r="F18" s="14">
        <f>PERCENTILE([3]Period_2!S3:S33, 0.5)</f>
        <v>276</v>
      </c>
      <c r="G18" s="14">
        <f>PERCENTILE([3]Period_2!T3:T33, 0.5)</f>
        <v>27.5</v>
      </c>
      <c r="H18" s="20">
        <f>PERCENTILE([3]Period_2!V3:V33, 0.5)</f>
        <v>-339.5</v>
      </c>
      <c r="I18" s="1">
        <f>IF(ISBLANK([3]Period_2!O16)=TRUE,"",[3]Period_2!O16)</f>
        <v>14</v>
      </c>
      <c r="J18" s="19">
        <v>1</v>
      </c>
      <c r="K18" s="13">
        <f>IF([3]Period_2!Q16="", NA(), [3]Period_2!Q16)</f>
        <v>354</v>
      </c>
      <c r="L18" s="14">
        <f>IF([3]Period_2!R16="", NA(), [3]Period_2!R16)</f>
        <v>-13.029299999999999</v>
      </c>
      <c r="M18" s="14">
        <f>IF([3]Period_2!S16="", NA(), [3]Period_2!S16)</f>
        <v>680</v>
      </c>
      <c r="N18" s="14">
        <f>IF([3]Period_2!T16="", NA(), [3]Period_2!T16)</f>
        <v>36</v>
      </c>
      <c r="O18" s="20">
        <f>IF([3]Period_2!V16="", NA(), [3]Period_2!V16)</f>
        <v>40</v>
      </c>
      <c r="W18" s="21"/>
      <c r="AC18"/>
      <c r="AD18" s="16"/>
    </row>
    <row r="19" spans="2:30" ht="15" x14ac:dyDescent="0.25">
      <c r="C19" s="59">
        <v>0.25</v>
      </c>
      <c r="D19" s="13">
        <f>PERCENTILE([3]Period_2!Q3:Q33, 0.25)</f>
        <v>-5904.5</v>
      </c>
      <c r="E19" s="14">
        <f>PERCENTILE([3]Period_2!R3:R33, 0.25)</f>
        <v>-1070.91149</v>
      </c>
      <c r="F19" s="14">
        <f>PERCENTILE([3]Period_2!S3:S33, 0.25)</f>
        <v>-1850.75</v>
      </c>
      <c r="G19" s="14">
        <f>PERCENTILE([3]Period_2!T3:T33, 0.25)</f>
        <v>-1009</v>
      </c>
      <c r="H19" s="20">
        <f>PERCENTILE([3]Period_2!V3:V33, 0.25)</f>
        <v>-2545.25</v>
      </c>
      <c r="I19" s="1">
        <f>IF(ISBLANK([3]Period_2!O17)=TRUE,"",[3]Period_2!O17)</f>
        <v>15</v>
      </c>
      <c r="J19" s="19">
        <v>1</v>
      </c>
      <c r="K19" s="13">
        <f>IF([3]Period_2!Q17="", NA(), [3]Period_2!Q17)</f>
        <v>125</v>
      </c>
      <c r="L19" s="14">
        <f>IF([3]Period_2!R17="", NA(), [3]Period_2!R17)</f>
        <v>-114.92283999999999</v>
      </c>
      <c r="M19" s="14">
        <f>IF([3]Period_2!S17="", NA(), [3]Period_2!S17)</f>
        <v>420</v>
      </c>
      <c r="N19" s="14">
        <f>IF([3]Period_2!T17="", NA(), [3]Period_2!T17)</f>
        <v>33</v>
      </c>
      <c r="O19" s="20">
        <f>IF([3]Period_2!V17="", NA(), [3]Period_2!V17)</f>
        <v>-253</v>
      </c>
      <c r="P19" s="22"/>
      <c r="W19" s="21"/>
      <c r="AC19"/>
      <c r="AD19" s="16"/>
    </row>
    <row r="20" spans="2:30" ht="15" x14ac:dyDescent="0.25">
      <c r="C20" s="58">
        <v>0.05</v>
      </c>
      <c r="D20" s="13">
        <f>PERCENTILE([3]Period_2!Q3:Q33, 0.05)</f>
        <v>-15004.199999999999</v>
      </c>
      <c r="E20" s="14">
        <f>PERCENTILE([3]Period_2!R3:R33, 0.05)</f>
        <v>-1881.6786770000001</v>
      </c>
      <c r="F20" s="14">
        <f>PERCENTILE([3]Period_2!S3:S33, 0.05)</f>
        <v>-6128</v>
      </c>
      <c r="G20" s="14">
        <f>PERCENTILE([3]Period_2!T3:T33, 0.05)</f>
        <v>-4946.55</v>
      </c>
      <c r="H20" s="20">
        <f>PERCENTILE([3]Period_2!V3:V33, 0.05)</f>
        <v>-6327.7999999999993</v>
      </c>
      <c r="I20" s="1">
        <f>IF(ISBLANK([3]Period_2!O18)=TRUE,"",[3]Period_2!O18)</f>
        <v>16</v>
      </c>
      <c r="J20" s="19">
        <v>1</v>
      </c>
      <c r="K20" s="13">
        <f>IF([3]Period_2!Q18="", NA(), [3]Period_2!Q18)</f>
        <v>-96</v>
      </c>
      <c r="L20" s="14">
        <f>IF([3]Period_2!R18="", NA(), [3]Period_2!R18)</f>
        <v>-336.79635999999999</v>
      </c>
      <c r="M20" s="14">
        <f>IF([3]Period_2!S18="", NA(), [3]Period_2!S18)</f>
        <v>132</v>
      </c>
      <c r="N20" s="14">
        <f>IF([3]Period_2!T18="", NA(), [3]Period_2!T18)</f>
        <v>22</v>
      </c>
      <c r="O20" s="20">
        <f>IF([3]Period_2!V18="", NA(), [3]Period_2!V18)</f>
        <v>-426</v>
      </c>
      <c r="P20" s="22"/>
      <c r="W20" s="21"/>
      <c r="AC20"/>
      <c r="AD20" s="16"/>
    </row>
    <row r="21" spans="2:30" ht="15" x14ac:dyDescent="0.25">
      <c r="C21" s="60" t="s">
        <v>10</v>
      </c>
      <c r="D21" s="50">
        <f>MIN([3]Period_2!Q3:Q33)</f>
        <v>-22008</v>
      </c>
      <c r="E21" s="35">
        <f>MIN([3]Period_2!R3:R33)</f>
        <v>-4872.7685499999998</v>
      </c>
      <c r="F21" s="35">
        <f>MIN([3]Period_2!S3:S33)</f>
        <v>-11025</v>
      </c>
      <c r="G21" s="35">
        <f>MIN([3]Period_2!T3:T33)</f>
        <v>-10688</v>
      </c>
      <c r="H21" s="36">
        <f>MIN([3]Period_2!V3:V33)</f>
        <v>-10683</v>
      </c>
      <c r="I21" s="1">
        <f>IF(ISBLANK([3]Period_2!O19)=TRUE,"",[3]Period_2!O19)</f>
        <v>17</v>
      </c>
      <c r="J21" s="19">
        <v>1</v>
      </c>
      <c r="K21" s="13">
        <f>IF([3]Period_2!Q19="", NA(), [3]Period_2!Q19)</f>
        <v>-663</v>
      </c>
      <c r="L21" s="14">
        <f>IF([3]Period_2!R19="", NA(), [3]Period_2!R19)</f>
        <v>-400.77244999999999</v>
      </c>
      <c r="M21" s="14">
        <f>IF([3]Period_2!S19="", NA(), [3]Period_2!S19)</f>
        <v>-88</v>
      </c>
      <c r="N21" s="14">
        <f>IF([3]Period_2!T19="", NA(), [3]Period_2!T19)</f>
        <v>19</v>
      </c>
      <c r="O21" s="20">
        <f>IF([3]Period_2!V19="", NA(), [3]Period_2!V19)</f>
        <v>-779</v>
      </c>
      <c r="P21" s="22"/>
      <c r="W21" s="21"/>
      <c r="AC21"/>
      <c r="AD21" s="16"/>
    </row>
    <row r="22" spans="2:30" ht="15" x14ac:dyDescent="0.25">
      <c r="C22" s="61" t="s">
        <v>11</v>
      </c>
      <c r="D22" s="57">
        <f>AVERAGE([3]Period_2!Q3:Q33)</f>
        <v>-681.73333333333335</v>
      </c>
      <c r="E22" s="33">
        <f>AVERAGE([3]Period_2!R3:R33)</f>
        <v>-174.32655366666663</v>
      </c>
      <c r="F22" s="33">
        <f>AVERAGE([3]Period_2!S3:S33)</f>
        <v>282.53333333333336</v>
      </c>
      <c r="G22" s="33">
        <f>AVERAGE([3]Period_2!T3:T33)</f>
        <v>-1027.0333333333333</v>
      </c>
      <c r="H22" s="15">
        <f>AVERAGE([3]Period_2!V3:V33)</f>
        <v>-527.13333333333333</v>
      </c>
      <c r="I22" s="1">
        <f>IF(ISBLANK([3]Period_2!O20)=TRUE,"",[3]Period_2!O20)</f>
        <v>18</v>
      </c>
      <c r="J22" s="19">
        <v>1</v>
      </c>
      <c r="K22" s="13">
        <f>IF([3]Period_2!Q20="", NA(), [3]Period_2!Q20)</f>
        <v>-1041</v>
      </c>
      <c r="L22" s="14">
        <f>IF([3]Period_2!R20="", NA(), [3]Period_2!R20)</f>
        <v>-589.67724999999996</v>
      </c>
      <c r="M22" s="14">
        <f>IF([3]Period_2!S20="", NA(), [3]Period_2!S20)</f>
        <v>-458</v>
      </c>
      <c r="N22" s="14">
        <f>IF([3]Period_2!T20="", NA(), [3]Period_2!T20)</f>
        <v>0</v>
      </c>
      <c r="O22" s="20">
        <f>IF([3]Period_2!V20="", NA(), [3]Period_2!V20)</f>
        <v>-1127</v>
      </c>
      <c r="P22" s="22"/>
      <c r="W22" s="21"/>
      <c r="AC22"/>
      <c r="AD22" s="16"/>
    </row>
    <row r="23" spans="2:30" ht="15" x14ac:dyDescent="0.25">
      <c r="C23" s="61" t="s">
        <v>12</v>
      </c>
      <c r="D23" s="50">
        <f>STDEV([3]Period_2!Q3:Q33)</f>
        <v>8955.3374681145378</v>
      </c>
      <c r="E23" s="35">
        <f>STDEV([3]Period_2!R3:R33)</f>
        <v>1596.2757950284301</v>
      </c>
      <c r="F23" s="35">
        <f>STDEV([3]Period_2!S3:S33)</f>
        <v>4408.7229970103381</v>
      </c>
      <c r="G23" s="35">
        <f>STDEV([3]Period_2!T3:T33)</f>
        <v>2327.0267026213178</v>
      </c>
      <c r="H23" s="36">
        <f>STDEV([3]Period_2!V3:V33)</f>
        <v>3802.2328443033116</v>
      </c>
      <c r="I23" s="1">
        <f>IF(ISBLANK([3]Period_2!O21)=TRUE,"",[3]Period_2!O21)</f>
        <v>19</v>
      </c>
      <c r="J23" s="19">
        <v>1</v>
      </c>
      <c r="K23" s="13">
        <f>IF([3]Period_2!Q21="", NA(), [3]Period_2!Q21)</f>
        <v>-2460</v>
      </c>
      <c r="L23" s="14">
        <f>IF([3]Period_2!R21="", NA(), [3]Period_2!R21)</f>
        <v>-631.65625</v>
      </c>
      <c r="M23" s="14">
        <f>IF([3]Period_2!S21="", NA(), [3]Period_2!S21)</f>
        <v>-742</v>
      </c>
      <c r="N23" s="14">
        <f>IF([3]Period_2!T21="", NA(), [3]Period_2!T21)</f>
        <v>-26</v>
      </c>
      <c r="O23" s="20">
        <f>IF([3]Period_2!V21="", NA(), [3]Period_2!V21)</f>
        <v>-1354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  <c r="AC23"/>
      <c r="AD23" s="16"/>
    </row>
    <row r="24" spans="2:30" ht="12.75" customHeight="1" x14ac:dyDescent="0.25">
      <c r="C24" s="62" t="s">
        <v>13</v>
      </c>
      <c r="D24" s="63">
        <v>0.5</v>
      </c>
      <c r="E24" s="64">
        <v>0.43333333333333335</v>
      </c>
      <c r="F24" s="64">
        <v>0.53333333333333333</v>
      </c>
      <c r="G24" s="64">
        <v>0.6</v>
      </c>
      <c r="H24" s="65">
        <v>0.46666666666666667</v>
      </c>
      <c r="I24" s="1">
        <f>IF(ISBLANK([3]Period_2!O22)=TRUE,"",[3]Period_2!O22)</f>
        <v>20</v>
      </c>
      <c r="J24" s="19">
        <v>1</v>
      </c>
      <c r="K24" s="13">
        <f>IF([3]Period_2!Q22="", NA(), [3]Period_2!Q22)</f>
        <v>-3262</v>
      </c>
      <c r="L24" s="14">
        <f>IF([3]Period_2!R22="", NA(), [3]Period_2!R22)</f>
        <v>-741.375</v>
      </c>
      <c r="M24" s="14">
        <f>IF([3]Period_2!S22="", NA(), [3]Period_2!S22)</f>
        <v>-1098</v>
      </c>
      <c r="N24" s="14">
        <f>IF([3]Period_2!T22="", NA(), [3]Period_2!T22)</f>
        <v>-103</v>
      </c>
      <c r="O24" s="20">
        <f>IF([3]Period_2!V22="", NA(), [3]Period_2!V22)</f>
        <v>-1953</v>
      </c>
      <c r="P24" s="22"/>
      <c r="Q24" s="71" t="str">
        <f>"Figure 2 - Distribution of daily MOS quantities (1 "&amp;[3]DataSheet!E2&amp;" to "&amp;[3]Inputs!Q6&amp;" "&amp;[3]DataSheet!E2&amp;" "&amp;[3]Inputs!N6&amp;")"</f>
        <v>Figure 2 - Distribution of daily MOS quantities (1 April to 30 April 2016)</v>
      </c>
      <c r="R24" s="71"/>
      <c r="S24" s="71"/>
      <c r="T24" s="71"/>
      <c r="U24" s="71"/>
      <c r="V24" s="71"/>
      <c r="W24" s="71"/>
      <c r="X24" s="38"/>
      <c r="Y24" s="38"/>
      <c r="Z24" s="38"/>
      <c r="AA24" s="39"/>
      <c r="AC24"/>
      <c r="AD24" s="16"/>
    </row>
    <row r="25" spans="2:30" ht="15" customHeight="1" x14ac:dyDescent="0.25">
      <c r="C25" s="66" t="s">
        <v>14</v>
      </c>
      <c r="D25" s="67">
        <f>1-D24</f>
        <v>0.5</v>
      </c>
      <c r="E25" s="68">
        <f t="shared" ref="E25:H25" si="0">1-E24</f>
        <v>0.56666666666666665</v>
      </c>
      <c r="F25" s="68">
        <f t="shared" si="0"/>
        <v>0.46666666666666667</v>
      </c>
      <c r="G25" s="68">
        <f t="shared" si="0"/>
        <v>0.4</v>
      </c>
      <c r="H25" s="69">
        <f t="shared" si="0"/>
        <v>0.53333333333333333</v>
      </c>
      <c r="I25" s="1">
        <f>IF(ISBLANK([3]Period_2!O23)=TRUE,"",[3]Period_2!O23)</f>
        <v>21</v>
      </c>
      <c r="J25" s="19">
        <v>1</v>
      </c>
      <c r="K25" s="13">
        <f>IF([3]Period_2!Q23="", NA(), [3]Period_2!Q23)</f>
        <v>-3813</v>
      </c>
      <c r="L25" s="14">
        <f>IF([3]Period_2!R23="", NA(), [3]Period_2!R23)</f>
        <v>-917.56248000000005</v>
      </c>
      <c r="M25" s="14">
        <f>IF([3]Period_2!S23="", NA(), [3]Period_2!S23)</f>
        <v>-1226</v>
      </c>
      <c r="N25" s="14">
        <f>IF([3]Period_2!T23="", NA(), [3]Period_2!T23)</f>
        <v>-185</v>
      </c>
      <c r="O25" s="20">
        <f>IF([3]Period_2!V23="", NA(), [3]Period_2!V23)</f>
        <v>-2378</v>
      </c>
      <c r="P25" s="22"/>
      <c r="Q25" s="71"/>
      <c r="R25" s="71"/>
      <c r="S25" s="71"/>
      <c r="T25" s="71"/>
      <c r="U25" s="71"/>
      <c r="V25" s="71"/>
      <c r="W25" s="71"/>
      <c r="X25" s="38"/>
      <c r="Y25" s="38"/>
      <c r="Z25" s="38"/>
      <c r="AA25" s="39"/>
      <c r="AC25"/>
      <c r="AD25" s="16"/>
    </row>
    <row r="26" spans="2:30" ht="15" x14ac:dyDescent="0.25">
      <c r="I26" s="1">
        <f>IF(ISBLANK([3]Period_2!O24)=TRUE,"",[3]Period_2!O24)</f>
        <v>22</v>
      </c>
      <c r="J26" s="19">
        <v>1</v>
      </c>
      <c r="K26" s="13">
        <f>IF([3]Period_2!Q24="", NA(), [3]Period_2!Q24)</f>
        <v>-4559</v>
      </c>
      <c r="L26" s="14">
        <f>IF([3]Period_2!R24="", NA(), [3]Period_2!R24)</f>
        <v>-998.75783000000001</v>
      </c>
      <c r="M26" s="14">
        <f>IF([3]Period_2!S24="", NA(), [3]Period_2!S24)</f>
        <v>-1565</v>
      </c>
      <c r="N26" s="14">
        <f>IF([3]Period_2!T24="", NA(), [3]Period_2!T24)</f>
        <v>-274</v>
      </c>
      <c r="O26" s="20">
        <f>IF([3]Period_2!V24="", NA(), [3]Period_2!V24)</f>
        <v>-2426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  <c r="AC26"/>
      <c r="AD26" s="16"/>
    </row>
    <row r="27" spans="2:30" ht="15" x14ac:dyDescent="0.25">
      <c r="C27" s="46"/>
      <c r="D27" s="46"/>
      <c r="E27" s="46"/>
      <c r="F27" s="46"/>
      <c r="G27" s="46"/>
      <c r="H27" s="46"/>
      <c r="I27" s="1">
        <f>IF(ISBLANK([3]Period_2!O25)=TRUE,"",[3]Period_2!O25)</f>
        <v>23</v>
      </c>
      <c r="J27" s="19">
        <v>1</v>
      </c>
      <c r="K27" s="13">
        <f>IF([3]Period_2!Q25="", NA(), [3]Period_2!Q25)</f>
        <v>-6353</v>
      </c>
      <c r="L27" s="14">
        <f>IF([3]Period_2!R25="", NA(), [3]Period_2!R25)</f>
        <v>-1094.96271</v>
      </c>
      <c r="M27" s="14">
        <f>IF([3]Period_2!S25="", NA(), [3]Period_2!S25)</f>
        <v>-1946</v>
      </c>
      <c r="N27" s="14">
        <f>IF([3]Period_2!T25="", NA(), [3]Period_2!T25)</f>
        <v>-1254</v>
      </c>
      <c r="O27" s="20">
        <f>IF([3]Period_2!V25="", NA(), [3]Period_2!V25)</f>
        <v>-2585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  <c r="AC27"/>
      <c r="AD27" s="16"/>
    </row>
    <row r="28" spans="2:30" ht="15" x14ac:dyDescent="0.25">
      <c r="C28" s="46"/>
      <c r="D28" s="46"/>
      <c r="E28" s="46"/>
      <c r="F28" s="46"/>
      <c r="G28" s="46"/>
      <c r="H28" s="46"/>
      <c r="I28" s="1">
        <f>IF(ISBLANK([3]Period_2!O26)=TRUE,"",[3]Period_2!O26)</f>
        <v>24</v>
      </c>
      <c r="J28" s="19">
        <v>1</v>
      </c>
      <c r="K28" s="13">
        <f>IF([3]Period_2!Q26="", NA(), [3]Period_2!Q26)</f>
        <v>-7277</v>
      </c>
      <c r="L28" s="14">
        <f>IF([3]Period_2!R26="", NA(), [3]Period_2!R26)</f>
        <v>-1137.93219</v>
      </c>
      <c r="M28" s="14">
        <f>IF([3]Period_2!S26="", NA(), [3]Period_2!S26)</f>
        <v>-2274</v>
      </c>
      <c r="N28" s="14">
        <f>IF([3]Period_2!T26="", NA(), [3]Period_2!T26)</f>
        <v>-1839</v>
      </c>
      <c r="O28" s="20">
        <f>IF([3]Period_2!V26="", NA(), [3]Period_2!V26)</f>
        <v>-3115</v>
      </c>
      <c r="P28" s="22"/>
      <c r="X28" s="38"/>
      <c r="Y28" s="38"/>
      <c r="Z28" s="38"/>
      <c r="AA28" s="39"/>
      <c r="AC28"/>
      <c r="AD28" s="16"/>
    </row>
    <row r="29" spans="2:30" ht="15" x14ac:dyDescent="0.25">
      <c r="I29" s="1">
        <f>IF(ISBLANK([3]Period_2!O27)=TRUE,"",[3]Period_2!O27)</f>
        <v>25</v>
      </c>
      <c r="J29" s="19">
        <v>1</v>
      </c>
      <c r="K29" s="13">
        <f>IF([3]Period_2!Q27="", NA(), [3]Period_2!Q27)</f>
        <v>-8283</v>
      </c>
      <c r="L29" s="14">
        <f>IF([3]Period_2!R27="", NA(), [3]Period_2!R27)</f>
        <v>-1235.37464</v>
      </c>
      <c r="M29" s="14">
        <f>IF([3]Period_2!S27="", NA(), [3]Period_2!S27)</f>
        <v>-2782</v>
      </c>
      <c r="N29" s="14">
        <f>IF([3]Period_2!T27="", NA(), [3]Period_2!T27)</f>
        <v>-2056</v>
      </c>
      <c r="O29" s="20">
        <f>IF([3]Period_2!V27="", NA(), [3]Period_2!V27)</f>
        <v>-3313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  <c r="AC29"/>
      <c r="AD29" s="16"/>
    </row>
    <row r="30" spans="2:30" ht="15" x14ac:dyDescent="0.25">
      <c r="B30" s="47"/>
      <c r="I30" s="1">
        <f>IF(ISBLANK([3]Period_2!O28)=TRUE,"",[3]Period_2!O28)</f>
        <v>26</v>
      </c>
      <c r="J30" s="19">
        <v>1</v>
      </c>
      <c r="K30" s="13">
        <f>IF([3]Period_2!Q28="", NA(), [3]Period_2!Q28)</f>
        <v>-9828</v>
      </c>
      <c r="L30" s="14">
        <f>IF([3]Period_2!R28="", NA(), [3]Period_2!R28)</f>
        <v>-1355.81836</v>
      </c>
      <c r="M30" s="14">
        <f>IF([3]Period_2!S28="", NA(), [3]Period_2!S28)</f>
        <v>-3716</v>
      </c>
      <c r="N30" s="14">
        <f>IF([3]Period_2!T28="", NA(), [3]Period_2!T28)</f>
        <v>-2594</v>
      </c>
      <c r="O30" s="20">
        <f>IF([3]Period_2!V28="", NA(), [3]Period_2!V28)</f>
        <v>-3830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  <c r="AC30"/>
      <c r="AD30" s="16"/>
    </row>
    <row r="31" spans="2:30" ht="15" x14ac:dyDescent="0.25">
      <c r="B31" s="47"/>
      <c r="I31" s="1">
        <f>IF(ISBLANK([3]Period_2!O29)=TRUE,"",[3]Period_2!O29)</f>
        <v>27</v>
      </c>
      <c r="J31" s="19">
        <v>1</v>
      </c>
      <c r="K31" s="13">
        <f>IF([3]Period_2!Q29="", NA(), [3]Period_2!Q29)</f>
        <v>-11515</v>
      </c>
      <c r="L31" s="14">
        <f>IF([3]Period_2!R29="", NA(), [3]Period_2!R29)</f>
        <v>-1468.8837900000001</v>
      </c>
      <c r="M31" s="14">
        <f>IF([3]Period_2!S29="", NA(), [3]Period_2!S29)</f>
        <v>-4396</v>
      </c>
      <c r="N31" s="14">
        <f>IF([3]Period_2!T29="", NA(), [3]Period_2!T29)</f>
        <v>-3140</v>
      </c>
      <c r="O31" s="20">
        <f>IF([3]Period_2!V29="", NA(), [3]Period_2!V29)</f>
        <v>-4099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  <c r="AC31"/>
      <c r="AD31" s="16"/>
    </row>
    <row r="32" spans="2:30" ht="15" x14ac:dyDescent="0.25">
      <c r="B32" s="47"/>
      <c r="I32" s="1">
        <f>IF(ISBLANK([3]Period_2!O30)=TRUE,"",[3]Period_2!O30)</f>
        <v>28</v>
      </c>
      <c r="J32" s="19">
        <v>1</v>
      </c>
      <c r="K32" s="13">
        <f>IF([3]Period_2!Q30="", NA(), [3]Period_2!Q30)</f>
        <v>-13946</v>
      </c>
      <c r="L32" s="14">
        <f>IF([3]Period_2!R30="", NA(), [3]Period_2!R30)</f>
        <v>-1622.1987200000001</v>
      </c>
      <c r="M32" s="14">
        <f>IF([3]Period_2!S30="", NA(), [3]Period_2!S30)</f>
        <v>-5655</v>
      </c>
      <c r="N32" s="14">
        <f>IF([3]Period_2!T30="", NA(), [3]Period_2!T30)</f>
        <v>-4319</v>
      </c>
      <c r="O32" s="20">
        <f>IF([3]Period_2!V30="", NA(), [3]Period_2!V30)</f>
        <v>-4724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  <c r="AC32"/>
      <c r="AD32" s="16"/>
    </row>
    <row r="33" spans="2:30" ht="15" x14ac:dyDescent="0.25">
      <c r="B33" s="47"/>
      <c r="I33" s="1">
        <f>IF(ISBLANK([3]Period_2!O31)=TRUE,"",[3]Period_2!O31)</f>
        <v>29</v>
      </c>
      <c r="J33" s="19">
        <v>1</v>
      </c>
      <c r="K33" s="13">
        <f>IF([3]Period_2!Q31="", NA(), [3]Period_2!Q31)</f>
        <v>-15870</v>
      </c>
      <c r="L33" s="14">
        <f>IF([3]Period_2!R31="", NA(), [3]Period_2!R31)</f>
        <v>-2093.9804600000002</v>
      </c>
      <c r="M33" s="14">
        <f>IF([3]Period_2!S31="", NA(), [3]Period_2!S31)</f>
        <v>-6515</v>
      </c>
      <c r="N33" s="14">
        <f>IF([3]Period_2!T31="", NA(), [3]Period_2!T31)</f>
        <v>-5460</v>
      </c>
      <c r="O33" s="20">
        <f>IF([3]Period_2!V31="", NA(), [3]Period_2!V31)</f>
        <v>-7640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  <c r="AC33"/>
      <c r="AD33" s="16"/>
    </row>
    <row r="34" spans="2:30" ht="15" x14ac:dyDescent="0.25">
      <c r="B34" s="47"/>
      <c r="I34" s="1">
        <f>IF(ISBLANK([3]Period_2!O32)=TRUE,"",[3]Period_2!O32)</f>
        <v>30</v>
      </c>
      <c r="J34" s="19">
        <v>1</v>
      </c>
      <c r="K34" s="13">
        <f>IF([3]Period_2!Q32="", NA(), [3]Period_2!Q32)</f>
        <v>-22008</v>
      </c>
      <c r="L34" s="14">
        <f>IF([3]Period_2!R32="", NA(), [3]Period_2!R32)</f>
        <v>-4872.7685499999998</v>
      </c>
      <c r="M34" s="14">
        <f>IF([3]Period_2!S32="", NA(), [3]Period_2!S32)</f>
        <v>-11025</v>
      </c>
      <c r="N34" s="14">
        <f>IF([3]Period_2!T32="", NA(), [3]Period_2!T32)</f>
        <v>-10688</v>
      </c>
      <c r="O34" s="20">
        <f>IF([3]Period_2!V32="", NA(), [3]Period_2!V32)</f>
        <v>-10683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 t="str">
        <f>IF(ISBLANK([3]Period_2!O33)=TRUE,"",[3]Period_2!O33)</f>
        <v/>
      </c>
      <c r="J35" s="70">
        <v>1</v>
      </c>
      <c r="K35" s="50" t="e">
        <f>IF([3]Period_2!Q33="", NA(), [3]Period_2!Q33)</f>
        <v>#N/A</v>
      </c>
      <c r="L35" s="35" t="e">
        <f>IF([3]Period_2!R33="", NA(), [3]Period_2!R33)</f>
        <v>#N/A</v>
      </c>
      <c r="M35" s="35" t="e">
        <f>IF([3]Period_2!S33="", NA(), [3]Period_2!S33)</f>
        <v>#N/A</v>
      </c>
      <c r="N35" s="35" t="e">
        <f>IF([3]Period_2!T33="", NA(), [3]Period_2!T33)</f>
        <v>#N/A</v>
      </c>
      <c r="O35" s="36" t="e">
        <f>IF([3]Period_2!V33="", NA(), [3]Period_2!V33)</f>
        <v>#N/A</v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3:AE96"/>
  <sheetViews>
    <sheetView zoomScale="80" zoomScaleNormal="80" workbookViewId="0">
      <selection activeCell="L5" sqref="L5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4" bestFit="1" customWidth="1"/>
    <col min="25" max="26" width="6.5703125" style="4" bestFit="1" customWidth="1"/>
    <col min="27" max="27" width="7.85546875" style="4" bestFit="1" customWidth="1"/>
    <col min="28" max="28" width="8" style="4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71" t="str">
        <f>"Table 1 - Maximum MOS quantity 
(GJ/d, 1 "&amp;[3]DataSheet!E3&amp;" to "&amp;[3]Inputs!Q7&amp;" "&amp;[3]DataSheet!E3&amp;" "&amp;[3]Inputs!N7&amp;")"</f>
        <v>Table 1 - Maximum MOS quantity 
(GJ/d, 1 May to 31 May 2016)</v>
      </c>
      <c r="D3" s="71"/>
      <c r="E3" s="71"/>
      <c r="F3" s="71"/>
      <c r="G3" s="71"/>
      <c r="H3" s="71"/>
      <c r="I3" s="2"/>
      <c r="J3" s="71" t="str">
        <f>"Table 3 - Daily MOS quantities (GJ/d, 1 "&amp;[3]DataSheet!E3&amp;" to "&amp;[3]Inputs!Q7&amp;" "&amp;[3]DataSheet!E3&amp;" "&amp;[3]Inputs!N7&amp;")"</f>
        <v>Table 3 - Daily MOS quantities (GJ/d, 1 May to 31 May 2016)</v>
      </c>
      <c r="K3" s="71"/>
      <c r="L3" s="71"/>
      <c r="M3" s="71"/>
      <c r="N3" s="71"/>
      <c r="O3" s="71"/>
      <c r="P3" s="2"/>
      <c r="Q3" s="71" t="str">
        <f>"Figure 1 - Curves of daily MOS quantities (1 "&amp;[3]DataSheet!E3&amp;" to "&amp;[3]Inputs!Q7&amp;" "&amp;[3]DataSheet!E3&amp;" "&amp;[3]Inputs!N7&amp;")"</f>
        <v>Figure 1 - Curves of daily MOS quantities (1 May to 31 May 2016)</v>
      </c>
      <c r="R3" s="71"/>
      <c r="S3" s="71"/>
      <c r="T3" s="71"/>
      <c r="U3" s="71"/>
      <c r="V3" s="71"/>
      <c r="W3" s="3"/>
    </row>
    <row r="4" spans="2:31" s="5" customFormat="1" ht="41.25" customHeight="1" x14ac:dyDescent="0.2">
      <c r="B4" s="1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1"/>
      <c r="J4" s="7" t="s">
        <v>5</v>
      </c>
      <c r="K4" s="8" t="str">
        <f>'[2]Workfile (3)'!C3</f>
        <v>Sydney MSP</v>
      </c>
      <c r="L4" s="9" t="str">
        <f>'[2]Workfile (3)'!D3</f>
        <v>Sydney EGP</v>
      </c>
      <c r="M4" s="9" t="str">
        <f>'[2]Workfile (3)'!E3</f>
        <v>Adelaide MAP</v>
      </c>
      <c r="N4" s="9" t="str">
        <f>'[2]Workfile (3)'!F3</f>
        <v>Adelaide SEAGas</v>
      </c>
      <c r="O4" s="9" t="s">
        <v>4</v>
      </c>
      <c r="P4" s="1"/>
      <c r="V4" s="1"/>
      <c r="W4" s="1"/>
    </row>
    <row r="5" spans="2:31" ht="15" x14ac:dyDescent="0.25">
      <c r="C5" s="10" t="s">
        <v>6</v>
      </c>
      <c r="D5" s="11">
        <f>MAX([3]Period_3!Q3:Q33)</f>
        <v>22156</v>
      </c>
      <c r="E5" s="11">
        <f>MAX([3]Period_3!R3:R33)</f>
        <v>5769.9629699999996</v>
      </c>
      <c r="F5" s="11">
        <f>MAX([3]Period_3!S3:S33)</f>
        <v>10385</v>
      </c>
      <c r="G5" s="11">
        <f>MAX([3]Period_3!T3:T33)</f>
        <v>346</v>
      </c>
      <c r="H5" s="11">
        <f>MAX([3]Period_3!V3:V33)</f>
        <v>7519</v>
      </c>
      <c r="I5" s="1">
        <f>IF(ISBLANK([3]Period_3!O3)=TRUE,"",[3]Period_3!O3)</f>
        <v>1</v>
      </c>
      <c r="J5" s="12">
        <v>1</v>
      </c>
      <c r="K5" s="57">
        <f>IF([3]Period_3!Q3="", NA(), [3]Period_3!Q3)</f>
        <v>22156</v>
      </c>
      <c r="L5" s="33">
        <f>IF([3]Period_3!R3="", NA(), [3]Period_3!R3)</f>
        <v>5769.9629699999996</v>
      </c>
      <c r="M5" s="33">
        <f>IF([3]Period_3!S3="", NA(), [3]Period_3!S3)</f>
        <v>10385</v>
      </c>
      <c r="N5" s="33">
        <f>IF([3]Period_3!T3="", NA(), [3]Period_3!T3)</f>
        <v>346</v>
      </c>
      <c r="O5" s="15">
        <f>IF([3]Period_3!V3="", NA(), [3]Period_3!V3)</f>
        <v>7519</v>
      </c>
      <c r="AC5"/>
      <c r="AD5" s="16"/>
      <c r="AE5" s="17"/>
    </row>
    <row r="6" spans="2:31" ht="15" x14ac:dyDescent="0.25">
      <c r="B6" s="18"/>
      <c r="C6" s="10" t="s">
        <v>7</v>
      </c>
      <c r="D6" s="11">
        <f>-MIN([3]Period_3!Q3:Q33)</f>
        <v>35576</v>
      </c>
      <c r="E6" s="11">
        <f>-MIN([3]Period_3!R3:R33)</f>
        <v>3053.7855599999998</v>
      </c>
      <c r="F6" s="11">
        <f>-MIN([3]Period_3!S3:S33)</f>
        <v>5703</v>
      </c>
      <c r="G6" s="11">
        <f>-MIN([3]Period_3!T3:T33)</f>
        <v>11922</v>
      </c>
      <c r="H6" s="11">
        <f>-MIN([3]Period_3!V3:V33)</f>
        <v>10320</v>
      </c>
      <c r="I6" s="1">
        <f>IF(ISBLANK([3]Period_3!O4)=TRUE,"",[3]Period_3!O4)</f>
        <v>2</v>
      </c>
      <c r="J6" s="19">
        <v>1</v>
      </c>
      <c r="K6" s="13">
        <f>IF([3]Period_3!Q4="", NA(), [3]Period_3!Q4)</f>
        <v>12579</v>
      </c>
      <c r="L6" s="14">
        <f>IF([3]Period_3!R4="", NA(), [3]Period_3!R4)</f>
        <v>4360.1427199999998</v>
      </c>
      <c r="M6" s="14">
        <f>IF([3]Period_3!S4="", NA(), [3]Period_3!S4)</f>
        <v>9176</v>
      </c>
      <c r="N6" s="14">
        <f>IF([3]Period_3!T4="", NA(), [3]Period_3!T4)</f>
        <v>110</v>
      </c>
      <c r="O6" s="20">
        <f>IF([3]Period_3!V4="", NA(), [3]Period_3!V4)</f>
        <v>5908</v>
      </c>
      <c r="AC6"/>
      <c r="AD6" s="16"/>
    </row>
    <row r="7" spans="2:31" ht="15" x14ac:dyDescent="0.25">
      <c r="I7" s="1">
        <f>IF(ISBLANK([3]Period_3!O5)=TRUE,"",[3]Period_3!O5)</f>
        <v>3</v>
      </c>
      <c r="J7" s="19">
        <v>1</v>
      </c>
      <c r="K7" s="13">
        <f>IF([3]Period_3!Q5="", NA(), [3]Period_3!Q5)</f>
        <v>10369</v>
      </c>
      <c r="L7" s="14">
        <f>IF([3]Period_3!R5="", NA(), [3]Period_3!R5)</f>
        <v>4134.9414100000004</v>
      </c>
      <c r="M7" s="14">
        <f>IF([3]Period_3!S5="", NA(), [3]Period_3!S5)</f>
        <v>8198</v>
      </c>
      <c r="N7" s="14">
        <f>IF([3]Period_3!T5="", NA(), [3]Period_3!T5)</f>
        <v>95</v>
      </c>
      <c r="O7" s="20">
        <f>IF([3]Period_3!V5="", NA(), [3]Period_3!V5)</f>
        <v>4699</v>
      </c>
      <c r="W7" s="21"/>
      <c r="AC7"/>
      <c r="AD7" s="16"/>
    </row>
    <row r="8" spans="2:31" ht="15" x14ac:dyDescent="0.25">
      <c r="I8" s="1">
        <f>IF(ISBLANK([3]Period_3!O6)=TRUE,"",[3]Period_3!O6)</f>
        <v>4</v>
      </c>
      <c r="J8" s="19">
        <v>1</v>
      </c>
      <c r="K8" s="13">
        <f>IF([3]Period_3!Q6="", NA(), [3]Period_3!Q6)</f>
        <v>9533</v>
      </c>
      <c r="L8" s="14">
        <f>IF([3]Period_3!R6="", NA(), [3]Period_3!R6)</f>
        <v>3853.8476599999999</v>
      </c>
      <c r="M8" s="14">
        <f>IF([3]Period_3!S6="", NA(), [3]Period_3!S6)</f>
        <v>6997</v>
      </c>
      <c r="N8" s="14">
        <f>IF([3]Period_3!T6="", NA(), [3]Period_3!T6)</f>
        <v>84</v>
      </c>
      <c r="O8" s="20">
        <f>IF([3]Period_3!V6="", NA(), [3]Period_3!V6)</f>
        <v>4059</v>
      </c>
      <c r="W8" s="21"/>
      <c r="AC8"/>
      <c r="AD8" s="16"/>
    </row>
    <row r="9" spans="2:31" ht="15" x14ac:dyDescent="0.25">
      <c r="I9" s="1">
        <f>IF(ISBLANK([3]Period_3!O7)=TRUE,"",[3]Period_3!O7)</f>
        <v>5</v>
      </c>
      <c r="J9" s="19">
        <v>1</v>
      </c>
      <c r="K9" s="13">
        <f>IF([3]Period_3!Q7="", NA(), [3]Period_3!Q7)</f>
        <v>8540</v>
      </c>
      <c r="L9" s="14">
        <f>IF([3]Period_3!R7="", NA(), [3]Period_3!R7)</f>
        <v>3674.8427900000002</v>
      </c>
      <c r="M9" s="14">
        <f>IF([3]Period_3!S7="", NA(), [3]Period_3!S7)</f>
        <v>6414</v>
      </c>
      <c r="N9" s="14">
        <f>IF([3]Period_3!T7="", NA(), [3]Period_3!T7)</f>
        <v>81</v>
      </c>
      <c r="O9" s="20">
        <f>IF([3]Period_3!V7="", NA(), [3]Period_3!V7)</f>
        <v>3319</v>
      </c>
      <c r="W9" s="21"/>
      <c r="AC9"/>
      <c r="AD9" s="16"/>
    </row>
    <row r="10" spans="2:31" ht="15" x14ac:dyDescent="0.25">
      <c r="I10" s="1">
        <f>IF(ISBLANK([3]Period_3!O8)=TRUE,"",[3]Period_3!O8)</f>
        <v>6</v>
      </c>
      <c r="J10" s="19">
        <v>1</v>
      </c>
      <c r="K10" s="13">
        <f>IF([3]Period_3!Q8="", NA(), [3]Period_3!Q8)</f>
        <v>7497</v>
      </c>
      <c r="L10" s="14">
        <f>IF([3]Period_3!R8="", NA(), [3]Period_3!R8)</f>
        <v>3519.9527499999999</v>
      </c>
      <c r="M10" s="14">
        <f>IF([3]Period_3!S8="", NA(), [3]Period_3!S8)</f>
        <v>6090</v>
      </c>
      <c r="N10" s="14">
        <f>IF([3]Period_3!T8="", NA(), [3]Period_3!T8)</f>
        <v>68</v>
      </c>
      <c r="O10" s="20">
        <f>IF([3]Period_3!V8="", NA(), [3]Period_3!V8)</f>
        <v>2888</v>
      </c>
      <c r="W10" s="21"/>
      <c r="AC10"/>
      <c r="AD10" s="16"/>
    </row>
    <row r="11" spans="2:31" ht="15" x14ac:dyDescent="0.25">
      <c r="C11" s="71" t="str">
        <f>"Table 2 - Summary statistics of daily MOS quantities 
(1 "&amp;[3]DataSheet!E3&amp;" to "&amp;[3]Inputs!Q7&amp;" "&amp;[3]DataSheet!E3&amp;" "&amp;[3]Inputs!N7&amp;")"</f>
        <v>Table 2 - Summary statistics of daily MOS quantities 
(1 May to 31 May 2016)</v>
      </c>
      <c r="D11" s="71"/>
      <c r="E11" s="71"/>
      <c r="F11" s="71"/>
      <c r="G11" s="71"/>
      <c r="H11" s="71"/>
      <c r="I11" s="1">
        <f>IF(ISBLANK([3]Period_3!O9)=TRUE,"",[3]Period_3!O9)</f>
        <v>7</v>
      </c>
      <c r="J11" s="19">
        <v>1</v>
      </c>
      <c r="K11" s="13">
        <f>IF([3]Period_3!Q9="", NA(), [3]Period_3!Q9)</f>
        <v>6879</v>
      </c>
      <c r="L11" s="14">
        <f>IF([3]Period_3!R9="", NA(), [3]Period_3!R9)</f>
        <v>3346.2960600000001</v>
      </c>
      <c r="M11" s="14">
        <f>IF([3]Period_3!S9="", NA(), [3]Period_3!S9)</f>
        <v>5595</v>
      </c>
      <c r="N11" s="14">
        <f>IF([3]Period_3!T9="", NA(), [3]Period_3!T9)</f>
        <v>61</v>
      </c>
      <c r="O11" s="20">
        <f>IF([3]Period_3!V9="", NA(), [3]Period_3!V9)</f>
        <v>2053</v>
      </c>
      <c r="W11" s="21"/>
      <c r="AC11"/>
      <c r="AD11" s="16"/>
    </row>
    <row r="12" spans="2:31" ht="15" x14ac:dyDescent="0.25">
      <c r="C12" s="71"/>
      <c r="D12" s="71"/>
      <c r="E12" s="71"/>
      <c r="F12" s="71"/>
      <c r="G12" s="71"/>
      <c r="H12" s="71"/>
      <c r="I12" s="1">
        <f>IF(ISBLANK([3]Period_3!O10)=TRUE,"",[3]Period_3!O10)</f>
        <v>8</v>
      </c>
      <c r="J12" s="19">
        <v>1</v>
      </c>
      <c r="K12" s="13">
        <f>IF([3]Period_3!Q10="", NA(), [3]Period_3!Q10)</f>
        <v>5724</v>
      </c>
      <c r="L12" s="14">
        <f>IF([3]Period_3!R10="", NA(), [3]Period_3!R10)</f>
        <v>3167.5927700000002</v>
      </c>
      <c r="M12" s="14">
        <f>IF([3]Period_3!S10="", NA(), [3]Period_3!S10)</f>
        <v>5043</v>
      </c>
      <c r="N12" s="14">
        <f>IF([3]Period_3!T10="", NA(), [3]Period_3!T10)</f>
        <v>53</v>
      </c>
      <c r="O12" s="20">
        <f>IF([3]Period_3!V10="", NA(), [3]Period_3!V10)</f>
        <v>1616</v>
      </c>
      <c r="W12" s="21"/>
      <c r="AC12"/>
      <c r="AD12" s="16"/>
    </row>
    <row r="13" spans="2:31" ht="15" x14ac:dyDescent="0.25">
      <c r="C13" s="22"/>
      <c r="D13" s="72" t="s">
        <v>8</v>
      </c>
      <c r="E13" s="73"/>
      <c r="F13" s="73"/>
      <c r="G13" s="73"/>
      <c r="H13" s="73"/>
      <c r="I13" s="1">
        <f>IF(ISBLANK([3]Period_3!O11)=TRUE,"",[3]Period_3!O11)</f>
        <v>9</v>
      </c>
      <c r="J13" s="19">
        <v>1</v>
      </c>
      <c r="K13" s="13">
        <f>IF([3]Period_3!Q11="", NA(), [3]Period_3!Q11)</f>
        <v>5316</v>
      </c>
      <c r="L13" s="14">
        <f>IF([3]Period_3!R11="", NA(), [3]Period_3!R11)</f>
        <v>2936.0234300000002</v>
      </c>
      <c r="M13" s="14">
        <f>IF([3]Period_3!S11="", NA(), [3]Period_3!S11)</f>
        <v>4473</v>
      </c>
      <c r="N13" s="14">
        <f>IF([3]Period_3!T11="", NA(), [3]Period_3!T11)</f>
        <v>52</v>
      </c>
      <c r="O13" s="20">
        <f>IF([3]Period_3!V11="", NA(), [3]Period_3!V11)</f>
        <v>1247</v>
      </c>
      <c r="W13" s="21"/>
      <c r="AC13"/>
      <c r="AD13" s="16"/>
    </row>
    <row r="14" spans="2:31" ht="12.75" customHeight="1" x14ac:dyDescent="0.25">
      <c r="C14" s="23"/>
      <c r="D14" s="24" t="s">
        <v>0</v>
      </c>
      <c r="E14" s="25" t="s">
        <v>1</v>
      </c>
      <c r="F14" s="25" t="s">
        <v>2</v>
      </c>
      <c r="G14" s="25" t="s">
        <v>3</v>
      </c>
      <c r="H14" s="26" t="s">
        <v>4</v>
      </c>
      <c r="I14" s="1">
        <f>IF(ISBLANK([3]Period_3!O12)=TRUE,"",[3]Period_3!O12)</f>
        <v>10</v>
      </c>
      <c r="J14" s="19">
        <v>1</v>
      </c>
      <c r="K14" s="13">
        <f>IF([3]Period_3!Q12="", NA(), [3]Period_3!Q12)</f>
        <v>4584</v>
      </c>
      <c r="L14" s="14">
        <f>IF([3]Period_3!R12="", NA(), [3]Period_3!R12)</f>
        <v>2693.0506399999999</v>
      </c>
      <c r="M14" s="14">
        <f>IF([3]Period_3!S12="", NA(), [3]Period_3!S12)</f>
        <v>4165</v>
      </c>
      <c r="N14" s="14">
        <f>IF([3]Period_3!T12="", NA(), [3]Period_3!T12)</f>
        <v>47</v>
      </c>
      <c r="O14" s="20">
        <f>IF([3]Period_3!V12="", NA(), [3]Period_3!V12)</f>
        <v>1196</v>
      </c>
      <c r="W14" s="21"/>
      <c r="AC14"/>
      <c r="AD14" s="16"/>
    </row>
    <row r="15" spans="2:31" ht="12.75" customHeight="1" x14ac:dyDescent="0.25">
      <c r="C15" s="56" t="s">
        <v>9</v>
      </c>
      <c r="D15" s="57">
        <f>MAX([3]Period_3!Q3:Q33)</f>
        <v>22156</v>
      </c>
      <c r="E15" s="33">
        <f>MAX([3]Period_3!R3:R33)</f>
        <v>5769.9629699999996</v>
      </c>
      <c r="F15" s="33">
        <f>MAX([3]Period_3!S3:S33)</f>
        <v>10385</v>
      </c>
      <c r="G15" s="33">
        <f>MAX([3]Period_3!T3:T33)</f>
        <v>346</v>
      </c>
      <c r="H15" s="15">
        <f>MAX([3]Period_3!V3:V33)</f>
        <v>7519</v>
      </c>
      <c r="I15" s="1">
        <f>IF(ISBLANK([3]Period_3!O13)=TRUE,"",[3]Period_3!O13)</f>
        <v>11</v>
      </c>
      <c r="J15" s="19">
        <v>1</v>
      </c>
      <c r="K15" s="13">
        <f>IF([3]Period_3!Q13="", NA(), [3]Period_3!Q13)</f>
        <v>3582</v>
      </c>
      <c r="L15" s="14">
        <f>IF([3]Period_3!R13="", NA(), [3]Period_3!R13)</f>
        <v>2322.2829999999999</v>
      </c>
      <c r="M15" s="14">
        <f>IF([3]Period_3!S13="", NA(), [3]Period_3!S13)</f>
        <v>3822</v>
      </c>
      <c r="N15" s="14">
        <f>IF([3]Period_3!T13="", NA(), [3]Period_3!T13)</f>
        <v>44</v>
      </c>
      <c r="O15" s="20">
        <f>IF([3]Period_3!V13="", NA(), [3]Period_3!V13)</f>
        <v>1011</v>
      </c>
      <c r="W15" s="28"/>
      <c r="AC15"/>
      <c r="AD15" s="16"/>
    </row>
    <row r="16" spans="2:31" ht="15" x14ac:dyDescent="0.25">
      <c r="C16" s="58">
        <v>0.95</v>
      </c>
      <c r="D16" s="13">
        <f>PERCENTILE([3]Period_3!Q3:Q33, 0.95)</f>
        <v>11474</v>
      </c>
      <c r="E16" s="14">
        <f>PERCENTILE([3]Period_3!R3:R33, 0.95)</f>
        <v>4247.5420649999996</v>
      </c>
      <c r="F16" s="14">
        <f>PERCENTILE([3]Period_3!S3:S33, 0.95)</f>
        <v>8687</v>
      </c>
      <c r="G16" s="14">
        <f>PERCENTILE([3]Period_3!T3:T33, 0.95)</f>
        <v>102.5</v>
      </c>
      <c r="H16" s="20">
        <f>PERCENTILE([3]Period_3!V3:V33, 0.95)</f>
        <v>5303.5</v>
      </c>
      <c r="I16" s="1">
        <f>IF(ISBLANK([3]Period_3!O14)=TRUE,"",[3]Period_3!O14)</f>
        <v>12</v>
      </c>
      <c r="J16" s="19">
        <v>1</v>
      </c>
      <c r="K16" s="13">
        <f>IF([3]Period_3!Q14="", NA(), [3]Period_3!Q14)</f>
        <v>3258</v>
      </c>
      <c r="L16" s="14">
        <f>IF([3]Period_3!R14="", NA(), [3]Period_3!R14)</f>
        <v>1957.1337900000001</v>
      </c>
      <c r="M16" s="14">
        <f>IF([3]Period_3!S14="", NA(), [3]Period_3!S14)</f>
        <v>3520</v>
      </c>
      <c r="N16" s="14">
        <f>IF([3]Period_3!T14="", NA(), [3]Period_3!T14)</f>
        <v>39</v>
      </c>
      <c r="O16" s="20">
        <f>IF([3]Period_3!V14="", NA(), [3]Period_3!V14)</f>
        <v>740</v>
      </c>
      <c r="W16" s="28"/>
      <c r="AC16"/>
      <c r="AD16" s="16"/>
    </row>
    <row r="17" spans="2:30" ht="15" x14ac:dyDescent="0.25">
      <c r="C17" s="59">
        <v>0.75</v>
      </c>
      <c r="D17" s="13">
        <f>PERCENTILE([3]Period_3!Q3:Q33, 0.75)</f>
        <v>5520</v>
      </c>
      <c r="E17" s="14">
        <f>PERCENTILE([3]Period_3!R3:R33, 0.75)</f>
        <v>3051.8081000000002</v>
      </c>
      <c r="F17" s="14">
        <f>PERCENTILE([3]Period_3!S3:S33, 0.75)</f>
        <v>4758</v>
      </c>
      <c r="G17" s="14">
        <f>PERCENTILE([3]Period_3!T3:T33, 0.75)</f>
        <v>52.5</v>
      </c>
      <c r="H17" s="20">
        <f>PERCENTILE([3]Period_3!V3:V33, 0.75)</f>
        <v>1431.5</v>
      </c>
      <c r="I17" s="1">
        <f>IF(ISBLANK([3]Period_3!O15)=TRUE,"",[3]Period_3!O15)</f>
        <v>13</v>
      </c>
      <c r="J17" s="19">
        <v>1</v>
      </c>
      <c r="K17" s="13">
        <f>IF([3]Period_3!Q15="", NA(), [3]Period_3!Q15)</f>
        <v>2288</v>
      </c>
      <c r="L17" s="14">
        <f>IF([3]Period_3!R15="", NA(), [3]Period_3!R15)</f>
        <v>1604.2297100000001</v>
      </c>
      <c r="M17" s="14">
        <f>IF([3]Period_3!S15="", NA(), [3]Period_3!S15)</f>
        <v>2982</v>
      </c>
      <c r="N17" s="14">
        <f>IF([3]Period_3!T15="", NA(), [3]Period_3!T15)</f>
        <v>33</v>
      </c>
      <c r="O17" s="20">
        <f>IF([3]Period_3!V15="", NA(), [3]Period_3!V15)</f>
        <v>352</v>
      </c>
      <c r="W17" s="21"/>
      <c r="AC17"/>
      <c r="AD17" s="16"/>
    </row>
    <row r="18" spans="2:30" ht="15" x14ac:dyDescent="0.25">
      <c r="C18" s="59">
        <v>0.5</v>
      </c>
      <c r="D18" s="13">
        <f>PERCENTILE([3]Period_3!Q3:Q33, 0.5)</f>
        <v>597</v>
      </c>
      <c r="E18" s="14">
        <f>PERCENTILE([3]Period_3!R3:R33, 0.5)</f>
        <v>895.23191999999995</v>
      </c>
      <c r="F18" s="14">
        <f>PERCENTILE([3]Period_3!S3:S33, 0.5)</f>
        <v>1520</v>
      </c>
      <c r="G18" s="14">
        <f>PERCENTILE([3]Period_3!T3:T33, 0.5)</f>
        <v>-5</v>
      </c>
      <c r="H18" s="20">
        <f>PERCENTILE([3]Period_3!V3:V33, 0.5)</f>
        <v>-652</v>
      </c>
      <c r="I18" s="1">
        <f>IF(ISBLANK([3]Period_3!O16)=TRUE,"",[3]Period_3!O16)</f>
        <v>14</v>
      </c>
      <c r="J18" s="19">
        <v>1</v>
      </c>
      <c r="K18" s="13">
        <f>IF([3]Period_3!Q16="", NA(), [3]Period_3!Q16)</f>
        <v>1895</v>
      </c>
      <c r="L18" s="14">
        <f>IF([3]Period_3!R16="", NA(), [3]Period_3!R16)</f>
        <v>1387.9040399999999</v>
      </c>
      <c r="M18" s="14">
        <f>IF([3]Period_3!S16="", NA(), [3]Period_3!S16)</f>
        <v>2553</v>
      </c>
      <c r="N18" s="14">
        <f>IF([3]Period_3!T16="", NA(), [3]Period_3!T16)</f>
        <v>29</v>
      </c>
      <c r="O18" s="20">
        <f>IF([3]Period_3!V16="", NA(), [3]Period_3!V16)</f>
        <v>207</v>
      </c>
      <c r="W18" s="21"/>
      <c r="AC18"/>
      <c r="AD18" s="16"/>
    </row>
    <row r="19" spans="2:30" ht="15" x14ac:dyDescent="0.25">
      <c r="C19" s="59">
        <v>0.25</v>
      </c>
      <c r="D19" s="13">
        <f>PERCENTILE([3]Period_3!Q3:Q33, 0.25)</f>
        <v>-4626</v>
      </c>
      <c r="E19" s="14">
        <f>PERCENTILE([3]Period_3!R3:R33, 0.25)</f>
        <v>-294.73293000000001</v>
      </c>
      <c r="F19" s="14">
        <f>PERCENTILE([3]Period_3!S3:S33, 0.25)</f>
        <v>-351.5</v>
      </c>
      <c r="G19" s="14">
        <f>PERCENTILE([3]Period_3!T3:T33, 0.25)</f>
        <v>-1864.5</v>
      </c>
      <c r="H19" s="20">
        <f>PERCENTILE([3]Period_3!V3:V33, 0.25)</f>
        <v>-2400.5</v>
      </c>
      <c r="I19" s="1">
        <f>IF(ISBLANK([3]Period_3!O17)=TRUE,"",[3]Period_3!O17)</f>
        <v>15</v>
      </c>
      <c r="J19" s="19">
        <v>1</v>
      </c>
      <c r="K19" s="13">
        <f>IF([3]Period_3!Q17="", NA(), [3]Period_3!Q17)</f>
        <v>1321</v>
      </c>
      <c r="L19" s="14">
        <f>IF([3]Period_3!R17="", NA(), [3]Period_3!R17)</f>
        <v>1063.34716</v>
      </c>
      <c r="M19" s="14">
        <f>IF([3]Period_3!S17="", NA(), [3]Period_3!S17)</f>
        <v>1973</v>
      </c>
      <c r="N19" s="14">
        <f>IF([3]Period_3!T17="", NA(), [3]Period_3!T17)</f>
        <v>13</v>
      </c>
      <c r="O19" s="20">
        <f>IF([3]Period_3!V17="", NA(), [3]Period_3!V17)</f>
        <v>-200</v>
      </c>
      <c r="P19" s="22"/>
      <c r="W19" s="21"/>
      <c r="AC19"/>
      <c r="AD19" s="16"/>
    </row>
    <row r="20" spans="2:30" ht="15" x14ac:dyDescent="0.25">
      <c r="C20" s="58">
        <v>0.05</v>
      </c>
      <c r="D20" s="13">
        <f>PERCENTILE([3]Period_3!Q3:Q33, 0.05)</f>
        <v>-13335</v>
      </c>
      <c r="E20" s="14">
        <f>PERCENTILE([3]Period_3!R3:R33, 0.05)</f>
        <v>-1892.0871200000001</v>
      </c>
      <c r="F20" s="14">
        <f>PERCENTILE([3]Period_3!S3:S33, 0.05)</f>
        <v>-3135</v>
      </c>
      <c r="G20" s="14">
        <f>PERCENTILE([3]Period_3!T3:T33, 0.05)</f>
        <v>-7678.5</v>
      </c>
      <c r="H20" s="20">
        <f>PERCENTILE([3]Period_3!V3:V33, 0.05)</f>
        <v>-5213</v>
      </c>
      <c r="I20" s="1">
        <f>IF(ISBLANK([3]Period_3!O18)=TRUE,"",[3]Period_3!O18)</f>
        <v>16</v>
      </c>
      <c r="J20" s="19">
        <v>1</v>
      </c>
      <c r="K20" s="13">
        <f>IF([3]Period_3!Q18="", NA(), [3]Period_3!Q18)</f>
        <v>597</v>
      </c>
      <c r="L20" s="14">
        <f>IF([3]Period_3!R18="", NA(), [3]Period_3!R18)</f>
        <v>895.23191999999995</v>
      </c>
      <c r="M20" s="14">
        <f>IF([3]Period_3!S18="", NA(), [3]Period_3!S18)</f>
        <v>1520</v>
      </c>
      <c r="N20" s="14">
        <f>IF([3]Period_3!T18="", NA(), [3]Period_3!T18)</f>
        <v>-5</v>
      </c>
      <c r="O20" s="20">
        <f>IF([3]Period_3!V18="", NA(), [3]Period_3!V18)</f>
        <v>-652</v>
      </c>
      <c r="P20" s="22"/>
      <c r="W20" s="21"/>
      <c r="AC20"/>
      <c r="AD20" s="16"/>
    </row>
    <row r="21" spans="2:30" ht="15" x14ac:dyDescent="0.25">
      <c r="C21" s="60" t="s">
        <v>10</v>
      </c>
      <c r="D21" s="50">
        <f>MIN([3]Period_3!Q3:Q33)</f>
        <v>-35576</v>
      </c>
      <c r="E21" s="35">
        <f>MIN([3]Period_3!R3:R33)</f>
        <v>-3053.7855599999998</v>
      </c>
      <c r="F21" s="35">
        <f>MIN([3]Period_3!S3:S33)</f>
        <v>-5703</v>
      </c>
      <c r="G21" s="35">
        <f>MIN([3]Period_3!T3:T33)</f>
        <v>-11922</v>
      </c>
      <c r="H21" s="36">
        <f>MIN([3]Period_3!V3:V33)</f>
        <v>-10320</v>
      </c>
      <c r="I21" s="1">
        <f>IF(ISBLANK([3]Period_3!O19)=TRUE,"",[3]Period_3!O19)</f>
        <v>17</v>
      </c>
      <c r="J21" s="19">
        <v>1</v>
      </c>
      <c r="K21" s="13">
        <f>IF([3]Period_3!Q19="", NA(), [3]Period_3!Q19)</f>
        <v>-155</v>
      </c>
      <c r="L21" s="14">
        <f>IF([3]Period_3!R19="", NA(), [3]Period_3!R19)</f>
        <v>674.75447999999994</v>
      </c>
      <c r="M21" s="14">
        <f>IF([3]Period_3!S19="", NA(), [3]Period_3!S19)</f>
        <v>1330</v>
      </c>
      <c r="N21" s="14">
        <f>IF([3]Period_3!T19="", NA(), [3]Period_3!T19)</f>
        <v>-271</v>
      </c>
      <c r="O21" s="20">
        <f>IF([3]Period_3!V19="", NA(), [3]Period_3!V19)</f>
        <v>-950</v>
      </c>
      <c r="P21" s="22"/>
      <c r="W21" s="21"/>
      <c r="AC21"/>
      <c r="AD21" s="16"/>
    </row>
    <row r="22" spans="2:30" ht="15" x14ac:dyDescent="0.25">
      <c r="C22" s="61" t="s">
        <v>11</v>
      </c>
      <c r="D22" s="57">
        <f>AVERAGE([3]Period_3!Q3:Q33)</f>
        <v>-239.67741935483872</v>
      </c>
      <c r="E22" s="33">
        <f>AVERAGE([3]Period_3!R3:R33)</f>
        <v>1197.0163277419358</v>
      </c>
      <c r="F22" s="33">
        <f>AVERAGE([3]Period_3!S3:S33)</f>
        <v>2207.2258064516127</v>
      </c>
      <c r="G22" s="33">
        <f>AVERAGE([3]Period_3!T3:T33)</f>
        <v>-1590.0322580645161</v>
      </c>
      <c r="H22" s="15">
        <f>AVERAGE([3]Period_3!V3:V33)</f>
        <v>-390.87096774193549</v>
      </c>
      <c r="I22" s="1">
        <f>IF(ISBLANK([3]Period_3!O20)=TRUE,"",[3]Period_3!O20)</f>
        <v>18</v>
      </c>
      <c r="J22" s="19">
        <v>1</v>
      </c>
      <c r="K22" s="13">
        <f>IF([3]Period_3!Q20="", NA(), [3]Period_3!Q20)</f>
        <v>-658</v>
      </c>
      <c r="L22" s="14">
        <f>IF([3]Period_3!R20="", NA(), [3]Period_3!R20)</f>
        <v>422.15625</v>
      </c>
      <c r="M22" s="14">
        <f>IF([3]Period_3!S20="", NA(), [3]Period_3!S20)</f>
        <v>1096</v>
      </c>
      <c r="N22" s="14">
        <f>IF([3]Period_3!T20="", NA(), [3]Period_3!T20)</f>
        <v>-403</v>
      </c>
      <c r="O22" s="20">
        <f>IF([3]Period_3!V20="", NA(), [3]Period_3!V20)</f>
        <v>-1257</v>
      </c>
      <c r="P22" s="22"/>
      <c r="W22" s="21"/>
      <c r="AC22"/>
      <c r="AD22" s="16"/>
    </row>
    <row r="23" spans="2:30" ht="15" x14ac:dyDescent="0.25">
      <c r="C23" s="61" t="s">
        <v>12</v>
      </c>
      <c r="D23" s="50">
        <f>STDEV([3]Period_3!Q3:Q33)</f>
        <v>10168.807053557124</v>
      </c>
      <c r="E23" s="35">
        <f>STDEV([3]Period_3!R3:R33)</f>
        <v>2153.8166461435558</v>
      </c>
      <c r="F23" s="35">
        <f>STDEV([3]Period_3!S3:S33)</f>
        <v>3844.9840546672181</v>
      </c>
      <c r="G23" s="35">
        <f>STDEV([3]Period_3!T3:T33)</f>
        <v>2927.296175470588</v>
      </c>
      <c r="H23" s="36">
        <f>STDEV([3]Period_3!V3:V33)</f>
        <v>3613.4702041291321</v>
      </c>
      <c r="I23" s="1">
        <f>IF(ISBLANK([3]Period_3!O21)=TRUE,"",[3]Period_3!O21)</f>
        <v>19</v>
      </c>
      <c r="J23" s="19">
        <v>1</v>
      </c>
      <c r="K23" s="13">
        <f>IF([3]Period_3!Q21="", NA(), [3]Period_3!Q21)</f>
        <v>-1312</v>
      </c>
      <c r="L23" s="14">
        <f>IF([3]Period_3!R21="", NA(), [3]Period_3!R21)</f>
        <v>157.75049999999999</v>
      </c>
      <c r="M23" s="14">
        <f>IF([3]Period_3!S21="", NA(), [3]Period_3!S21)</f>
        <v>701</v>
      </c>
      <c r="N23" s="14">
        <f>IF([3]Period_3!T21="", NA(), [3]Period_3!T21)</f>
        <v>-537</v>
      </c>
      <c r="O23" s="20">
        <f>IF([3]Period_3!V21="", NA(), [3]Period_3!V21)</f>
        <v>-1363</v>
      </c>
      <c r="P23" s="22"/>
      <c r="Q23" s="37"/>
      <c r="R23" s="22"/>
      <c r="S23" s="22"/>
      <c r="T23" s="22"/>
      <c r="U23" s="22"/>
      <c r="W23" s="21"/>
      <c r="X23" s="38"/>
      <c r="Y23" s="38"/>
      <c r="Z23" s="38"/>
      <c r="AA23" s="39"/>
      <c r="AC23"/>
      <c r="AD23" s="16"/>
    </row>
    <row r="24" spans="2:30" ht="12.75" customHeight="1" x14ac:dyDescent="0.25">
      <c r="C24" s="62" t="s">
        <v>13</v>
      </c>
      <c r="D24" s="63">
        <v>0.5161290322580645</v>
      </c>
      <c r="E24" s="64">
        <v>0.64516129032258063</v>
      </c>
      <c r="F24" s="64">
        <v>0.70967741935483875</v>
      </c>
      <c r="G24" s="64">
        <v>0.4838709677419355</v>
      </c>
      <c r="H24" s="65">
        <v>0.45161290322580644</v>
      </c>
      <c r="I24" s="1">
        <f>IF(ISBLANK([3]Period_3!O22)=TRUE,"",[3]Period_3!O22)</f>
        <v>20</v>
      </c>
      <c r="J24" s="19">
        <v>1</v>
      </c>
      <c r="K24" s="13">
        <f>IF([3]Period_3!Q22="", NA(), [3]Period_3!Q22)</f>
        <v>-2005</v>
      </c>
      <c r="L24" s="14">
        <f>IF([3]Period_3!R22="", NA(), [3]Period_3!R22)</f>
        <v>10.4017</v>
      </c>
      <c r="M24" s="14">
        <f>IF([3]Period_3!S22="", NA(), [3]Period_3!S22)</f>
        <v>441</v>
      </c>
      <c r="N24" s="14">
        <f>IF([3]Period_3!T22="", NA(), [3]Period_3!T22)</f>
        <v>-664</v>
      </c>
      <c r="O24" s="20">
        <f>IF([3]Period_3!V22="", NA(), [3]Period_3!V22)</f>
        <v>-1501</v>
      </c>
      <c r="P24" s="22"/>
      <c r="Q24" s="71" t="str">
        <f>"Figure 2 - Distribution of daily MOS quantities (1 "&amp;[3]DataSheet!E3&amp;" to "&amp;[3]Inputs!Q7&amp;" "&amp;[3]DataSheet!E3&amp;" "&amp;[3]Inputs!N7&amp;")"</f>
        <v>Figure 2 - Distribution of daily MOS quantities (1 May to 31 May 2016)</v>
      </c>
      <c r="R24" s="71"/>
      <c r="S24" s="71"/>
      <c r="T24" s="71"/>
      <c r="U24" s="71"/>
      <c r="V24" s="71"/>
      <c r="W24" s="71"/>
      <c r="X24" s="38"/>
      <c r="Y24" s="38"/>
      <c r="Z24" s="38"/>
      <c r="AA24" s="39"/>
      <c r="AC24"/>
      <c r="AD24" s="16"/>
    </row>
    <row r="25" spans="2:30" ht="15" customHeight="1" x14ac:dyDescent="0.25">
      <c r="C25" s="66" t="s">
        <v>14</v>
      </c>
      <c r="D25" s="67">
        <f>1-D24</f>
        <v>0.4838709677419355</v>
      </c>
      <c r="E25" s="68">
        <f t="shared" ref="E25:H25" si="0">1-E24</f>
        <v>0.35483870967741937</v>
      </c>
      <c r="F25" s="68">
        <f t="shared" si="0"/>
        <v>0.29032258064516125</v>
      </c>
      <c r="G25" s="68">
        <f t="shared" si="0"/>
        <v>0.5161290322580645</v>
      </c>
      <c r="H25" s="69">
        <f t="shared" si="0"/>
        <v>0.54838709677419351</v>
      </c>
      <c r="I25" s="1">
        <f>IF(ISBLANK([3]Period_3!O23)=TRUE,"",[3]Period_3!O23)</f>
        <v>21</v>
      </c>
      <c r="J25" s="19">
        <v>1</v>
      </c>
      <c r="K25" s="13">
        <f>IF([3]Period_3!Q23="", NA(), [3]Period_3!Q23)</f>
        <v>-2620</v>
      </c>
      <c r="L25" s="14">
        <f>IF([3]Period_3!R23="", NA(), [3]Period_3!R23)</f>
        <v>-23.042339999999999</v>
      </c>
      <c r="M25" s="14">
        <f>IF([3]Period_3!S23="", NA(), [3]Period_3!S23)</f>
        <v>264</v>
      </c>
      <c r="N25" s="14">
        <f>IF([3]Period_3!T23="", NA(), [3]Period_3!T23)</f>
        <v>-923</v>
      </c>
      <c r="O25" s="20">
        <f>IF([3]Period_3!V23="", NA(), [3]Period_3!V23)</f>
        <v>-1656</v>
      </c>
      <c r="P25" s="22"/>
      <c r="Q25" s="71"/>
      <c r="R25" s="71"/>
      <c r="S25" s="71"/>
      <c r="T25" s="71"/>
      <c r="U25" s="71"/>
      <c r="V25" s="71"/>
      <c r="W25" s="71"/>
      <c r="X25" s="38"/>
      <c r="Y25" s="38"/>
      <c r="Z25" s="38"/>
      <c r="AA25" s="39"/>
      <c r="AC25"/>
      <c r="AD25" s="16"/>
    </row>
    <row r="26" spans="2:30" ht="15" x14ac:dyDescent="0.25">
      <c r="I26" s="1">
        <f>IF(ISBLANK([3]Period_3!O24)=TRUE,"",[3]Period_3!O24)</f>
        <v>22</v>
      </c>
      <c r="J26" s="19">
        <v>1</v>
      </c>
      <c r="K26" s="13">
        <f>IF([3]Period_3!Q24="", NA(), [3]Period_3!Q24)</f>
        <v>-3200</v>
      </c>
      <c r="L26" s="14">
        <f>IF([3]Period_3!R24="", NA(), [3]Period_3!R24)</f>
        <v>-84.875</v>
      </c>
      <c r="M26" s="14">
        <f>IF([3]Period_3!S24="", NA(), [3]Period_3!S24)</f>
        <v>111</v>
      </c>
      <c r="N26" s="14">
        <f>IF([3]Period_3!T24="", NA(), [3]Period_3!T24)</f>
        <v>-1173</v>
      </c>
      <c r="O26" s="20">
        <f>IF([3]Period_3!V24="", NA(), [3]Period_3!V24)</f>
        <v>-1880</v>
      </c>
      <c r="P26" s="22"/>
      <c r="Q26" s="22"/>
      <c r="R26" s="22"/>
      <c r="S26" s="22"/>
      <c r="T26" s="22"/>
      <c r="U26" s="22"/>
      <c r="V26" s="21"/>
      <c r="W26" s="21"/>
      <c r="X26" s="38"/>
      <c r="Y26" s="38"/>
      <c r="Z26" s="38"/>
      <c r="AA26" s="39"/>
      <c r="AC26"/>
      <c r="AD26" s="16"/>
    </row>
    <row r="27" spans="2:30" ht="15" x14ac:dyDescent="0.25">
      <c r="C27" s="46"/>
      <c r="D27" s="46"/>
      <c r="E27" s="46"/>
      <c r="F27" s="46"/>
      <c r="G27" s="46"/>
      <c r="H27" s="46"/>
      <c r="I27" s="1">
        <f>IF(ISBLANK([3]Period_3!O25)=TRUE,"",[3]Period_3!O25)</f>
        <v>23</v>
      </c>
      <c r="J27" s="19">
        <v>1</v>
      </c>
      <c r="K27" s="13">
        <f>IF([3]Period_3!Q25="", NA(), [3]Period_3!Q25)</f>
        <v>-4191</v>
      </c>
      <c r="L27" s="14">
        <f>IF([3]Period_3!R25="", NA(), [3]Period_3!R25)</f>
        <v>-208.34773000000001</v>
      </c>
      <c r="M27" s="14">
        <f>IF([3]Period_3!S25="", NA(), [3]Period_3!S25)</f>
        <v>-257</v>
      </c>
      <c r="N27" s="14">
        <f>IF([3]Period_3!T25="", NA(), [3]Period_3!T25)</f>
        <v>-1562</v>
      </c>
      <c r="O27" s="20">
        <f>IF([3]Period_3!V25="", NA(), [3]Period_3!V25)</f>
        <v>-2117</v>
      </c>
      <c r="P27" s="22"/>
      <c r="Q27" s="22"/>
      <c r="R27" s="22"/>
      <c r="S27" s="22"/>
      <c r="T27" s="22"/>
      <c r="U27" s="22"/>
      <c r="V27" s="21"/>
      <c r="W27" s="21"/>
      <c r="X27" s="38"/>
      <c r="Y27" s="38"/>
      <c r="Z27" s="38"/>
      <c r="AA27" s="39"/>
      <c r="AC27"/>
      <c r="AD27" s="16"/>
    </row>
    <row r="28" spans="2:30" ht="15" x14ac:dyDescent="0.25">
      <c r="C28" s="46"/>
      <c r="D28" s="46"/>
      <c r="E28" s="46"/>
      <c r="F28" s="46"/>
      <c r="G28" s="46"/>
      <c r="H28" s="46"/>
      <c r="I28" s="1">
        <f>IF(ISBLANK([3]Period_3!O26)=TRUE,"",[3]Period_3!O26)</f>
        <v>24</v>
      </c>
      <c r="J28" s="19">
        <v>1</v>
      </c>
      <c r="K28" s="13">
        <f>IF([3]Period_3!Q26="", NA(), [3]Period_3!Q26)</f>
        <v>-5061</v>
      </c>
      <c r="L28" s="14">
        <f>IF([3]Period_3!R26="", NA(), [3]Period_3!R26)</f>
        <v>-381.11813000000001</v>
      </c>
      <c r="M28" s="14">
        <f>IF([3]Period_3!S26="", NA(), [3]Period_3!S26)</f>
        <v>-446</v>
      </c>
      <c r="N28" s="14">
        <f>IF([3]Period_3!T26="", NA(), [3]Period_3!T26)</f>
        <v>-2167</v>
      </c>
      <c r="O28" s="20">
        <f>IF([3]Period_3!V26="", NA(), [3]Period_3!V26)</f>
        <v>-2684</v>
      </c>
      <c r="P28" s="22"/>
      <c r="X28" s="38"/>
      <c r="Y28" s="38"/>
      <c r="Z28" s="38"/>
      <c r="AA28" s="39"/>
      <c r="AC28"/>
      <c r="AD28" s="16"/>
    </row>
    <row r="29" spans="2:30" ht="15" x14ac:dyDescent="0.25">
      <c r="I29" s="1">
        <f>IF(ISBLANK([3]Period_3!O27)=TRUE,"",[3]Period_3!O27)</f>
        <v>25</v>
      </c>
      <c r="J29" s="19">
        <v>1</v>
      </c>
      <c r="K29" s="13">
        <f>IF([3]Period_3!Q27="", NA(), [3]Period_3!Q27)</f>
        <v>-6681</v>
      </c>
      <c r="L29" s="14">
        <f>IF([3]Period_3!R27="", NA(), [3]Period_3!R27)</f>
        <v>-470.875</v>
      </c>
      <c r="M29" s="14">
        <f>IF([3]Period_3!S27="", NA(), [3]Period_3!S27)</f>
        <v>-912</v>
      </c>
      <c r="N29" s="14">
        <f>IF([3]Period_3!T27="", NA(), [3]Period_3!T27)</f>
        <v>-2671</v>
      </c>
      <c r="O29" s="20">
        <f>IF([3]Period_3!V27="", NA(), [3]Period_3!V27)</f>
        <v>-2858</v>
      </c>
      <c r="P29" s="22"/>
      <c r="Q29" s="22"/>
      <c r="R29" s="22"/>
      <c r="S29" s="22"/>
      <c r="T29" s="22"/>
      <c r="U29" s="22"/>
      <c r="V29" s="21"/>
      <c r="W29" s="21"/>
      <c r="X29" s="38"/>
      <c r="Y29" s="38"/>
      <c r="Z29" s="38"/>
      <c r="AA29" s="39"/>
      <c r="AC29"/>
      <c r="AD29" s="16"/>
    </row>
    <row r="30" spans="2:30" ht="15" x14ac:dyDescent="0.25">
      <c r="B30" s="47"/>
      <c r="I30" s="1">
        <f>IF(ISBLANK([3]Period_3!O28)=TRUE,"",[3]Period_3!O28)</f>
        <v>26</v>
      </c>
      <c r="J30" s="19">
        <v>1</v>
      </c>
      <c r="K30" s="13">
        <f>IF([3]Period_3!Q28="", NA(), [3]Period_3!Q28)</f>
        <v>-7619</v>
      </c>
      <c r="L30" s="14">
        <f>IF([3]Period_3!R28="", NA(), [3]Period_3!R28)</f>
        <v>-517.625</v>
      </c>
      <c r="M30" s="14">
        <f>IF([3]Period_3!S28="", NA(), [3]Period_3!S28)</f>
        <v>-1196</v>
      </c>
      <c r="N30" s="14">
        <f>IF([3]Period_3!T28="", NA(), [3]Period_3!T28)</f>
        <v>-3214</v>
      </c>
      <c r="O30" s="20">
        <f>IF([3]Period_3!V28="", NA(), [3]Period_3!V28)</f>
        <v>-3272</v>
      </c>
      <c r="P30" s="22"/>
      <c r="Q30" s="22"/>
      <c r="R30" s="22"/>
      <c r="S30" s="22"/>
      <c r="T30" s="22"/>
      <c r="U30" s="22"/>
      <c r="V30" s="21"/>
      <c r="W30" s="21"/>
      <c r="X30" s="38"/>
      <c r="Y30" s="38"/>
      <c r="Z30" s="38"/>
      <c r="AA30" s="39"/>
      <c r="AC30"/>
      <c r="AD30" s="16"/>
    </row>
    <row r="31" spans="2:30" ht="15" x14ac:dyDescent="0.25">
      <c r="B31" s="47"/>
      <c r="I31" s="1">
        <f>IF(ISBLANK([3]Period_3!O29)=TRUE,"",[3]Period_3!O29)</f>
        <v>27</v>
      </c>
      <c r="J31" s="19">
        <v>1</v>
      </c>
      <c r="K31" s="14">
        <f>IF([3]Period_3!Q29="", NA(), [3]Period_3!Q29)</f>
        <v>-8547</v>
      </c>
      <c r="L31" s="14">
        <f>IF([3]Period_3!R29="", NA(), [3]Period_3!R29)</f>
        <v>-937.56200000000001</v>
      </c>
      <c r="M31" s="14">
        <f>IF([3]Period_3!S29="", NA(), [3]Period_3!S29)</f>
        <v>-1527</v>
      </c>
      <c r="N31" s="14">
        <f>IF([3]Period_3!T29="", NA(), [3]Period_3!T29)</f>
        <v>-4247</v>
      </c>
      <c r="O31" s="20">
        <f>IF([3]Period_3!V29="", NA(), [3]Period_3!V29)</f>
        <v>-3500</v>
      </c>
      <c r="P31" s="22"/>
      <c r="Q31" s="22"/>
      <c r="R31" s="22"/>
      <c r="S31" s="22"/>
      <c r="T31" s="22"/>
      <c r="U31" s="22"/>
      <c r="V31" s="21"/>
      <c r="W31" s="21"/>
      <c r="X31" s="38"/>
      <c r="Y31" s="38"/>
      <c r="Z31" s="38"/>
      <c r="AA31" s="39"/>
      <c r="AC31"/>
      <c r="AD31" s="16"/>
    </row>
    <row r="32" spans="2:30" ht="15" x14ac:dyDescent="0.25">
      <c r="B32" s="47"/>
      <c r="I32" s="1">
        <f>IF(ISBLANK([3]Period_3!O30)=TRUE,"",[3]Period_3!O30)</f>
        <v>28</v>
      </c>
      <c r="J32" s="19">
        <v>1</v>
      </c>
      <c r="K32" s="14">
        <f>IF([3]Period_3!Q30="", NA(), [3]Period_3!Q30)</f>
        <v>-9253</v>
      </c>
      <c r="L32" s="14">
        <f>IF([3]Period_3!R30="", NA(), [3]Period_3!R30)</f>
        <v>-1382.9345900000001</v>
      </c>
      <c r="M32" s="14">
        <f>IF([3]Period_3!S30="", NA(), [3]Period_3!S30)</f>
        <v>-2114</v>
      </c>
      <c r="N32" s="14">
        <f>IF([3]Period_3!T30="", NA(), [3]Period_3!T30)</f>
        <v>-5330</v>
      </c>
      <c r="O32" s="20">
        <f>IF([3]Period_3!V30="", NA(), [3]Period_3!V30)</f>
        <v>-4295</v>
      </c>
      <c r="P32" s="22"/>
      <c r="Q32" s="22"/>
      <c r="R32" s="22"/>
      <c r="S32" s="22"/>
      <c r="T32" s="22"/>
      <c r="U32" s="22"/>
      <c r="V32" s="21"/>
      <c r="W32" s="21"/>
      <c r="X32" s="38"/>
      <c r="Y32" s="38"/>
      <c r="Z32" s="38"/>
      <c r="AA32" s="39"/>
      <c r="AC32"/>
      <c r="AD32" s="16"/>
    </row>
    <row r="33" spans="2:30" ht="15" x14ac:dyDescent="0.25">
      <c r="B33" s="47"/>
      <c r="I33" s="1">
        <f>IF(ISBLANK([3]Period_3!O31)=TRUE,"",[3]Period_3!O31)</f>
        <v>29</v>
      </c>
      <c r="J33" s="19">
        <v>1</v>
      </c>
      <c r="K33" s="14">
        <f>IF([3]Period_3!Q31="", NA(), [3]Period_3!Q31)</f>
        <v>-10651</v>
      </c>
      <c r="L33" s="14">
        <f>IF([3]Period_3!R31="", NA(), [3]Period_3!R31)</f>
        <v>-1722.9530600000001</v>
      </c>
      <c r="M33" s="14">
        <f>IF([3]Period_3!S31="", NA(), [3]Period_3!S31)</f>
        <v>-2856</v>
      </c>
      <c r="N33" s="14">
        <f>IF([3]Period_3!T31="", NA(), [3]Period_3!T31)</f>
        <v>-6979</v>
      </c>
      <c r="O33" s="20">
        <f>IF([3]Period_3!V31="", NA(), [3]Period_3!V31)</f>
        <v>-4983</v>
      </c>
      <c r="P33" s="22"/>
      <c r="Q33" s="22"/>
      <c r="R33" s="22"/>
      <c r="S33" s="22"/>
      <c r="T33" s="22"/>
      <c r="U33" s="22"/>
      <c r="V33" s="21"/>
      <c r="W33" s="21"/>
      <c r="X33" s="38"/>
      <c r="Y33" s="38"/>
      <c r="Z33" s="38"/>
      <c r="AA33" s="39"/>
      <c r="AC33"/>
      <c r="AD33" s="16"/>
    </row>
    <row r="34" spans="2:30" ht="15" x14ac:dyDescent="0.25">
      <c r="B34" s="47"/>
      <c r="I34" s="1">
        <f>IF(ISBLANK([3]Period_3!O32)=TRUE,"",[3]Period_3!O32)</f>
        <v>30</v>
      </c>
      <c r="J34" s="19">
        <v>1</v>
      </c>
      <c r="K34" s="14">
        <f>IF([3]Period_3!Q32="", NA(), [3]Period_3!Q32)</f>
        <v>-16019</v>
      </c>
      <c r="L34" s="14">
        <f>IF([3]Period_3!R32="", NA(), [3]Period_3!R32)</f>
        <v>-2061.22118</v>
      </c>
      <c r="M34" s="14">
        <f>IF([3]Period_3!S32="", NA(), [3]Period_3!S32)</f>
        <v>-3414</v>
      </c>
      <c r="N34" s="14">
        <f>IF([3]Period_3!T32="", NA(), [3]Period_3!T32)</f>
        <v>-8378</v>
      </c>
      <c r="O34" s="20">
        <f>IF([3]Period_3!V32="", NA(), [3]Period_3!V32)</f>
        <v>-5443</v>
      </c>
      <c r="P34" s="22"/>
      <c r="Q34" s="22"/>
      <c r="R34" s="22"/>
      <c r="S34" s="22"/>
      <c r="T34" s="22"/>
      <c r="U34" s="22"/>
      <c r="V34" s="21"/>
      <c r="W34" s="21"/>
      <c r="X34" s="38"/>
      <c r="Y34" s="38"/>
      <c r="Z34" s="38"/>
      <c r="AA34" s="39"/>
      <c r="AC34"/>
      <c r="AD34" s="16"/>
    </row>
    <row r="35" spans="2:30" ht="15" x14ac:dyDescent="0.25">
      <c r="B35" s="47"/>
      <c r="I35" s="1">
        <f>IF(ISBLANK([3]Period_3!O33)=TRUE,"",[3]Period_3!O33)</f>
        <v>31</v>
      </c>
      <c r="J35" s="70">
        <v>1</v>
      </c>
      <c r="K35" s="35">
        <f>IF([3]Period_3!Q33="", NA(), [3]Period_3!Q33)</f>
        <v>-35576</v>
      </c>
      <c r="L35" s="35">
        <f>IF([3]Period_3!R33="", NA(), [3]Period_3!R33)</f>
        <v>-3053.7855599999998</v>
      </c>
      <c r="M35" s="35">
        <f>IF([3]Period_3!S33="", NA(), [3]Period_3!S33)</f>
        <v>-5703</v>
      </c>
      <c r="N35" s="35">
        <f>IF([3]Period_3!T33="", NA(), [3]Period_3!T33)</f>
        <v>-11922</v>
      </c>
      <c r="O35" s="36">
        <f>IF([3]Period_3!V33="", NA(), [3]Period_3!V33)</f>
        <v>-10320</v>
      </c>
      <c r="P35" s="22"/>
      <c r="Q35" s="22"/>
      <c r="R35" s="22"/>
      <c r="S35" s="22"/>
      <c r="T35" s="22"/>
      <c r="U35" s="22"/>
      <c r="V35" s="21"/>
      <c r="W35" s="21"/>
      <c r="X35" s="38"/>
      <c r="Y35" s="38"/>
      <c r="Z35" s="38"/>
      <c r="AA35" s="39"/>
      <c r="AC35"/>
      <c r="AD35" s="16"/>
    </row>
    <row r="36" spans="2:30" ht="15" x14ac:dyDescent="0.25">
      <c r="B36" s="47"/>
      <c r="I36" s="51"/>
      <c r="P36" s="51"/>
      <c r="Q36" s="51"/>
      <c r="R36" s="51"/>
      <c r="S36" s="51"/>
      <c r="T36" s="51"/>
      <c r="U36" s="51"/>
      <c r="V36" s="21"/>
      <c r="W36" s="21"/>
      <c r="X36" s="38"/>
      <c r="Y36" s="38"/>
      <c r="Z36" s="38"/>
      <c r="AA36" s="39"/>
      <c r="AC36"/>
      <c r="AD36" s="16"/>
    </row>
    <row r="37" spans="2:30" ht="15" x14ac:dyDescent="0.25">
      <c r="B37" s="47"/>
      <c r="I37" s="51"/>
      <c r="P37" s="51"/>
      <c r="Q37" s="51"/>
      <c r="R37" s="51"/>
      <c r="S37" s="51"/>
      <c r="T37" s="51"/>
      <c r="U37" s="51"/>
      <c r="V37" s="21"/>
      <c r="W37" s="21"/>
      <c r="X37" s="38"/>
      <c r="Y37" s="38"/>
      <c r="Z37" s="38"/>
      <c r="AA37" s="39"/>
      <c r="AC37"/>
      <c r="AD37" s="16"/>
    </row>
    <row r="38" spans="2:30" ht="15" x14ac:dyDescent="0.25">
      <c r="B38" s="47"/>
      <c r="I38" s="21"/>
      <c r="P38" s="21"/>
      <c r="Q38" s="21"/>
      <c r="R38" s="21"/>
      <c r="S38" s="21"/>
      <c r="T38" s="21"/>
      <c r="U38" s="21"/>
      <c r="V38" s="21"/>
      <c r="W38" s="21"/>
      <c r="X38" s="38"/>
      <c r="Y38" s="38"/>
      <c r="Z38" s="38"/>
      <c r="AA38" s="39"/>
      <c r="AC38"/>
      <c r="AD38" s="16"/>
    </row>
    <row r="39" spans="2:30" ht="15" x14ac:dyDescent="0.25">
      <c r="B39" s="47"/>
      <c r="I39" s="52"/>
      <c r="P39" s="52"/>
      <c r="Q39" s="52"/>
      <c r="R39" s="52"/>
      <c r="S39" s="52"/>
      <c r="T39" s="52"/>
      <c r="U39" s="52"/>
      <c r="V39" s="21"/>
      <c r="W39" s="21"/>
      <c r="X39" s="38"/>
      <c r="Y39" s="38"/>
      <c r="Z39" s="38"/>
      <c r="AA39" s="39"/>
      <c r="AC39"/>
      <c r="AD39" s="16"/>
    </row>
    <row r="40" spans="2:30" ht="15" x14ac:dyDescent="0.25">
      <c r="B40" s="47"/>
      <c r="I40" s="53"/>
      <c r="P40" s="53"/>
      <c r="Q40" s="53"/>
      <c r="R40" s="53"/>
      <c r="S40" s="53"/>
      <c r="T40" s="53"/>
      <c r="U40" s="53"/>
      <c r="V40" s="21"/>
      <c r="W40" s="21"/>
      <c r="X40" s="38"/>
      <c r="Y40" s="38"/>
      <c r="Z40" s="38"/>
      <c r="AA40" s="39"/>
      <c r="AC40"/>
      <c r="AD40" s="16"/>
    </row>
    <row r="41" spans="2:30" ht="15" x14ac:dyDescent="0.25">
      <c r="B41" s="47"/>
      <c r="I41" s="53"/>
      <c r="P41" s="53"/>
      <c r="Q41" s="53"/>
      <c r="R41" s="53"/>
      <c r="S41" s="53"/>
      <c r="T41" s="53"/>
      <c r="U41" s="53"/>
      <c r="V41" s="21"/>
      <c r="W41" s="21"/>
      <c r="X41" s="38"/>
      <c r="Y41" s="38"/>
      <c r="Z41" s="38"/>
      <c r="AA41" s="39"/>
      <c r="AC41"/>
      <c r="AD41" s="16"/>
    </row>
    <row r="42" spans="2:30" ht="15" x14ac:dyDescent="0.25">
      <c r="B42" s="47"/>
      <c r="I42" s="53"/>
      <c r="P42" s="53"/>
      <c r="Q42" s="53"/>
      <c r="R42" s="53"/>
      <c r="S42" s="53"/>
      <c r="T42" s="53"/>
      <c r="U42" s="53"/>
      <c r="V42" s="21"/>
      <c r="W42" s="21"/>
      <c r="X42" s="38"/>
      <c r="Y42" s="38"/>
      <c r="Z42" s="38"/>
      <c r="AA42" s="39"/>
      <c r="AC42"/>
      <c r="AD42" s="16"/>
    </row>
    <row r="43" spans="2:30" ht="15" x14ac:dyDescent="0.25">
      <c r="I43" s="53"/>
      <c r="P43" s="53"/>
      <c r="Q43" s="53"/>
      <c r="R43" s="53"/>
      <c r="S43" s="53"/>
      <c r="T43" s="53"/>
      <c r="U43" s="53"/>
      <c r="V43" s="21"/>
      <c r="W43" s="21"/>
      <c r="X43" s="38"/>
      <c r="Y43" s="38"/>
      <c r="Z43" s="38"/>
      <c r="AA43" s="39"/>
      <c r="AC43"/>
      <c r="AD43" s="16"/>
    </row>
    <row r="44" spans="2:30" ht="15" x14ac:dyDescent="0.25">
      <c r="I44" s="53"/>
      <c r="P44" s="53"/>
      <c r="Q44" s="53"/>
      <c r="R44" s="53"/>
      <c r="S44" s="53"/>
      <c r="T44" s="53"/>
      <c r="U44" s="53"/>
      <c r="V44" s="21"/>
      <c r="W44" s="21"/>
      <c r="X44" s="38"/>
      <c r="Y44" s="38"/>
      <c r="Z44" s="38"/>
      <c r="AA44" s="39"/>
      <c r="AC44"/>
      <c r="AD44" s="16"/>
    </row>
    <row r="45" spans="2:30" ht="15" x14ac:dyDescent="0.25">
      <c r="I45" s="53"/>
      <c r="P45" s="53"/>
      <c r="Q45" s="53"/>
      <c r="R45" s="53"/>
      <c r="S45" s="53"/>
      <c r="T45" s="53"/>
      <c r="U45" s="53"/>
      <c r="V45" s="21"/>
      <c r="W45" s="21"/>
      <c r="X45" s="38"/>
      <c r="Y45" s="38"/>
      <c r="Z45" s="38"/>
      <c r="AA45" s="39"/>
      <c r="AC45"/>
      <c r="AD45" s="16"/>
    </row>
    <row r="46" spans="2:30" ht="15" x14ac:dyDescent="0.25">
      <c r="I46" s="53"/>
      <c r="P46" s="53"/>
      <c r="Q46" s="53"/>
      <c r="R46" s="53"/>
      <c r="S46" s="53"/>
      <c r="T46" s="53"/>
      <c r="U46" s="53"/>
      <c r="V46" s="21"/>
      <c r="W46" s="21"/>
      <c r="X46" s="38"/>
      <c r="Y46" s="38"/>
      <c r="Z46" s="38"/>
      <c r="AA46" s="39"/>
      <c r="AC46"/>
      <c r="AD46" s="16"/>
    </row>
    <row r="47" spans="2:30" ht="15" x14ac:dyDescent="0.25">
      <c r="I47" s="53"/>
      <c r="P47" s="53"/>
      <c r="Q47" s="53"/>
      <c r="R47" s="53"/>
      <c r="S47" s="53"/>
      <c r="T47" s="53"/>
      <c r="U47" s="53"/>
      <c r="V47" s="21"/>
      <c r="W47" s="21"/>
      <c r="X47" s="38"/>
      <c r="Y47" s="38"/>
      <c r="Z47" s="38"/>
      <c r="AA47" s="39"/>
      <c r="AC47"/>
      <c r="AD47" s="16"/>
    </row>
    <row r="48" spans="2:30" ht="15" x14ac:dyDescent="0.25">
      <c r="I48" s="53"/>
      <c r="P48" s="53"/>
      <c r="Q48" s="53"/>
      <c r="R48" s="53"/>
      <c r="S48" s="53"/>
      <c r="T48" s="53"/>
      <c r="U48" s="53"/>
      <c r="V48" s="21"/>
      <c r="W48" s="21"/>
      <c r="X48" s="38"/>
      <c r="Y48" s="38"/>
      <c r="Z48" s="38"/>
      <c r="AA48" s="39"/>
      <c r="AC48"/>
      <c r="AD48" s="16"/>
    </row>
    <row r="49" spans="9:30" ht="15" x14ac:dyDescent="0.25">
      <c r="I49" s="53"/>
      <c r="P49" s="53"/>
      <c r="Q49" s="53"/>
      <c r="R49" s="53"/>
      <c r="S49" s="53"/>
      <c r="T49" s="53"/>
      <c r="U49" s="53"/>
      <c r="V49" s="21"/>
      <c r="W49" s="21"/>
      <c r="X49" s="38"/>
      <c r="Y49" s="38"/>
      <c r="Z49" s="38"/>
      <c r="AA49" s="39"/>
      <c r="AC49"/>
      <c r="AD49" s="16"/>
    </row>
    <row r="50" spans="9:30" ht="15" x14ac:dyDescent="0.25">
      <c r="I50" s="53"/>
      <c r="P50" s="53"/>
      <c r="Q50" s="53"/>
      <c r="R50" s="53"/>
      <c r="S50" s="53"/>
      <c r="T50" s="53"/>
      <c r="U50" s="53"/>
      <c r="V50" s="21"/>
      <c r="W50" s="21"/>
      <c r="X50" s="38"/>
      <c r="Y50" s="38"/>
      <c r="Z50" s="38"/>
      <c r="AA50" s="39"/>
      <c r="AC50"/>
      <c r="AD50" s="16"/>
    </row>
    <row r="51" spans="9:30" ht="15" x14ac:dyDescent="0.25">
      <c r="I51" s="53"/>
      <c r="P51" s="53"/>
      <c r="Q51" s="53"/>
      <c r="R51" s="53"/>
      <c r="S51" s="53"/>
      <c r="T51" s="53"/>
      <c r="U51" s="53"/>
      <c r="V51" s="21"/>
      <c r="W51" s="21"/>
      <c r="X51" s="38"/>
      <c r="Y51" s="38"/>
      <c r="Z51" s="38"/>
      <c r="AA51" s="39"/>
      <c r="AC51"/>
      <c r="AD51" s="16"/>
    </row>
    <row r="52" spans="9:30" ht="15" x14ac:dyDescent="0.25">
      <c r="I52" s="54"/>
      <c r="P52" s="54"/>
      <c r="Q52" s="53"/>
      <c r="R52" s="53"/>
      <c r="S52" s="53"/>
      <c r="T52" s="53"/>
      <c r="U52" s="53"/>
      <c r="V52" s="21"/>
      <c r="W52" s="21"/>
      <c r="X52" s="38"/>
      <c r="Y52" s="38"/>
      <c r="Z52" s="38"/>
      <c r="AA52" s="39"/>
      <c r="AC52"/>
      <c r="AD52" s="16"/>
    </row>
    <row r="53" spans="9:30" ht="15" x14ac:dyDescent="0.25">
      <c r="I53" s="54"/>
      <c r="P53" s="54"/>
      <c r="Q53" s="53"/>
      <c r="R53" s="53"/>
      <c r="S53" s="53"/>
      <c r="T53" s="53"/>
      <c r="U53" s="53"/>
      <c r="V53" s="21"/>
      <c r="W53" s="21"/>
      <c r="X53" s="38"/>
      <c r="Y53" s="38"/>
      <c r="Z53" s="38"/>
      <c r="AA53" s="39"/>
      <c r="AC53"/>
      <c r="AD53" s="16"/>
    </row>
    <row r="54" spans="9:30" ht="15" x14ac:dyDescent="0.25">
      <c r="I54" s="54"/>
      <c r="P54" s="54"/>
      <c r="Q54" s="54"/>
      <c r="R54" s="54"/>
      <c r="S54" s="54"/>
      <c r="T54" s="54"/>
      <c r="U54" s="54"/>
      <c r="V54" s="21"/>
      <c r="W54" s="21"/>
      <c r="X54" s="38"/>
      <c r="Y54" s="38"/>
      <c r="Z54" s="38"/>
      <c r="AA54" s="39"/>
      <c r="AC54"/>
      <c r="AD54" s="16"/>
    </row>
    <row r="55" spans="9:30" ht="15" x14ac:dyDescent="0.25">
      <c r="I55" s="54"/>
      <c r="P55" s="54"/>
      <c r="Q55" s="54"/>
      <c r="R55" s="54"/>
      <c r="S55" s="54"/>
      <c r="T55" s="54"/>
      <c r="U55" s="54"/>
      <c r="V55" s="21"/>
      <c r="W55" s="21"/>
      <c r="X55" s="38"/>
      <c r="Y55" s="38"/>
      <c r="Z55" s="38"/>
      <c r="AA55" s="39"/>
      <c r="AC55"/>
      <c r="AD55" s="16"/>
    </row>
    <row r="56" spans="9:30" ht="15" x14ac:dyDescent="0.25">
      <c r="I56" s="53"/>
      <c r="P56" s="53"/>
      <c r="Q56" s="53"/>
      <c r="R56" s="53"/>
      <c r="S56" s="53"/>
      <c r="T56" s="53"/>
      <c r="U56" s="53"/>
      <c r="V56" s="21"/>
      <c r="W56" s="21"/>
      <c r="X56" s="38"/>
      <c r="Y56" s="38"/>
      <c r="Z56" s="38"/>
      <c r="AA56" s="39"/>
      <c r="AC56"/>
      <c r="AD56" s="16"/>
    </row>
    <row r="57" spans="9:30" ht="15" x14ac:dyDescent="0.25">
      <c r="I57" s="53"/>
      <c r="P57" s="53"/>
      <c r="Q57" s="53"/>
      <c r="R57" s="53"/>
      <c r="S57" s="53"/>
      <c r="T57" s="53"/>
      <c r="U57" s="53"/>
      <c r="V57" s="21"/>
      <c r="W57" s="21"/>
      <c r="X57" s="38"/>
      <c r="Y57" s="38"/>
      <c r="Z57" s="38"/>
      <c r="AA57" s="39"/>
      <c r="AC57"/>
      <c r="AD57" s="16"/>
    </row>
    <row r="58" spans="9:30" ht="15" x14ac:dyDescent="0.25">
      <c r="I58" s="53"/>
      <c r="P58" s="53"/>
      <c r="Q58" s="53"/>
      <c r="R58" s="53"/>
      <c r="S58" s="53"/>
      <c r="T58" s="53"/>
      <c r="U58" s="53"/>
      <c r="V58" s="21"/>
      <c r="W58" s="21"/>
      <c r="X58" s="38"/>
      <c r="Y58" s="38"/>
      <c r="Z58" s="38"/>
      <c r="AA58" s="39"/>
      <c r="AC58"/>
      <c r="AD58" s="16"/>
    </row>
    <row r="59" spans="9:30" ht="15" x14ac:dyDescent="0.25">
      <c r="I59" s="55"/>
      <c r="P59" s="55"/>
      <c r="Q59" s="55"/>
      <c r="R59" s="55"/>
      <c r="S59" s="55"/>
      <c r="T59" s="55"/>
      <c r="U59" s="55"/>
      <c r="V59" s="21"/>
      <c r="W59" s="21"/>
      <c r="X59" s="38"/>
      <c r="Y59" s="38"/>
      <c r="Z59" s="38"/>
      <c r="AA59" s="39"/>
      <c r="AC59"/>
      <c r="AD59" s="16"/>
    </row>
    <row r="60" spans="9:30" ht="15" x14ac:dyDescent="0.25">
      <c r="V60" s="21"/>
      <c r="W60" s="21"/>
      <c r="X60" s="38"/>
      <c r="Y60" s="38"/>
      <c r="Z60" s="38"/>
      <c r="AA60" s="39"/>
      <c r="AC60"/>
      <c r="AD60" s="16"/>
    </row>
    <row r="61" spans="9:30" ht="15" x14ac:dyDescent="0.25">
      <c r="V61" s="21"/>
      <c r="W61" s="21"/>
      <c r="X61" s="38"/>
      <c r="Y61" s="38"/>
      <c r="Z61" s="38"/>
      <c r="AA61" s="39"/>
      <c r="AC61"/>
      <c r="AD61" s="16"/>
    </row>
    <row r="62" spans="9:30" ht="15" x14ac:dyDescent="0.25">
      <c r="V62" s="21"/>
      <c r="W62" s="21"/>
      <c r="X62" s="38"/>
      <c r="Y62" s="38"/>
      <c r="Z62" s="38"/>
      <c r="AA62" s="39"/>
      <c r="AC62"/>
      <c r="AD62" s="16"/>
    </row>
    <row r="63" spans="9:30" ht="15" x14ac:dyDescent="0.25">
      <c r="V63" s="21"/>
      <c r="W63" s="21"/>
      <c r="X63" s="38"/>
      <c r="Y63" s="38"/>
      <c r="Z63" s="38"/>
      <c r="AA63" s="39"/>
      <c r="AC63"/>
      <c r="AD63" s="16"/>
    </row>
    <row r="64" spans="9:30" ht="15" x14ac:dyDescent="0.25">
      <c r="V64" s="21"/>
      <c r="W64" s="21"/>
      <c r="X64" s="38"/>
      <c r="Y64" s="38"/>
      <c r="Z64" s="38"/>
      <c r="AA64" s="39"/>
      <c r="AC64"/>
      <c r="AD64" s="16"/>
    </row>
    <row r="65" spans="22:30" ht="15" x14ac:dyDescent="0.25">
      <c r="V65" s="21"/>
      <c r="W65" s="21"/>
      <c r="X65" s="38"/>
      <c r="Y65" s="38"/>
      <c r="Z65" s="38"/>
      <c r="AA65" s="39"/>
      <c r="AC65"/>
      <c r="AD65" s="16"/>
    </row>
    <row r="66" spans="22:30" ht="15" x14ac:dyDescent="0.25">
      <c r="V66" s="21"/>
      <c r="W66" s="21"/>
      <c r="X66" s="38"/>
      <c r="Y66" s="38"/>
      <c r="Z66" s="38"/>
      <c r="AA66" s="39"/>
      <c r="AC66"/>
      <c r="AD66" s="16"/>
    </row>
    <row r="67" spans="22:30" ht="15" x14ac:dyDescent="0.25">
      <c r="V67" s="21"/>
      <c r="W67" s="21"/>
      <c r="X67" s="38"/>
      <c r="Y67" s="38"/>
      <c r="Z67" s="38"/>
      <c r="AA67" s="39"/>
      <c r="AC67"/>
      <c r="AD67" s="16"/>
    </row>
    <row r="68" spans="22:30" ht="15" x14ac:dyDescent="0.25">
      <c r="V68" s="21"/>
      <c r="W68" s="21"/>
      <c r="X68" s="38"/>
      <c r="Y68" s="38"/>
      <c r="Z68" s="38"/>
      <c r="AA68" s="39"/>
      <c r="AC68"/>
      <c r="AD68" s="16"/>
    </row>
    <row r="69" spans="22:30" ht="15" x14ac:dyDescent="0.25">
      <c r="V69" s="21"/>
      <c r="W69" s="21"/>
      <c r="X69" s="38"/>
      <c r="Y69" s="38"/>
      <c r="Z69" s="38"/>
      <c r="AA69" s="39"/>
      <c r="AC69"/>
      <c r="AD69" s="16"/>
    </row>
    <row r="70" spans="22:30" ht="15" x14ac:dyDescent="0.25">
      <c r="V70" s="21"/>
      <c r="W70" s="21"/>
      <c r="X70" s="38"/>
      <c r="Y70" s="38"/>
      <c r="Z70" s="38"/>
      <c r="AA70" s="39"/>
      <c r="AC70"/>
      <c r="AD70" s="16"/>
    </row>
    <row r="71" spans="22:30" ht="15" x14ac:dyDescent="0.25">
      <c r="V71" s="21"/>
      <c r="W71" s="21"/>
      <c r="X71" s="38"/>
      <c r="Y71" s="38"/>
      <c r="Z71" s="38"/>
      <c r="AA71" s="39"/>
      <c r="AC71"/>
      <c r="AD71" s="16"/>
    </row>
    <row r="72" spans="22:30" ht="15" x14ac:dyDescent="0.25">
      <c r="V72" s="21"/>
      <c r="W72" s="21"/>
      <c r="X72" s="38"/>
      <c r="Y72" s="38"/>
      <c r="Z72" s="38"/>
      <c r="AA72" s="39"/>
      <c r="AC72"/>
      <c r="AD72" s="16"/>
    </row>
    <row r="73" spans="22:30" ht="15" x14ac:dyDescent="0.25">
      <c r="V73" s="21"/>
      <c r="W73" s="21"/>
      <c r="X73" s="38"/>
      <c r="Y73" s="38"/>
      <c r="Z73" s="38"/>
      <c r="AA73" s="39"/>
      <c r="AC73"/>
      <c r="AD73" s="16"/>
    </row>
    <row r="74" spans="22:30" ht="15" x14ac:dyDescent="0.25">
      <c r="V74" s="21"/>
      <c r="W74" s="21"/>
      <c r="X74" s="38"/>
      <c r="Y74" s="38"/>
      <c r="Z74" s="38"/>
      <c r="AA74" s="39"/>
      <c r="AC74"/>
      <c r="AD74" s="16"/>
    </row>
    <row r="75" spans="22:30" ht="15" x14ac:dyDescent="0.25">
      <c r="V75" s="21"/>
      <c r="W75" s="21"/>
      <c r="X75" s="38"/>
      <c r="Y75" s="38"/>
      <c r="Z75" s="38"/>
      <c r="AA75" s="39"/>
      <c r="AC75"/>
      <c r="AD75" s="16"/>
    </row>
    <row r="76" spans="22:30" ht="15" x14ac:dyDescent="0.25">
      <c r="V76" s="21"/>
      <c r="W76" s="21"/>
      <c r="X76" s="38"/>
      <c r="Y76" s="38"/>
      <c r="Z76" s="38"/>
      <c r="AA76" s="39"/>
      <c r="AC76"/>
      <c r="AD76" s="16"/>
    </row>
    <row r="77" spans="22:30" ht="15" x14ac:dyDescent="0.25">
      <c r="V77" s="21"/>
      <c r="W77" s="21"/>
      <c r="X77" s="38"/>
      <c r="Y77" s="38"/>
      <c r="Z77" s="38"/>
      <c r="AA77" s="39"/>
      <c r="AC77"/>
      <c r="AD77" s="16"/>
    </row>
    <row r="78" spans="22:30" ht="15" x14ac:dyDescent="0.25">
      <c r="V78" s="21"/>
      <c r="W78" s="21"/>
      <c r="X78" s="38"/>
      <c r="Y78" s="38"/>
      <c r="Z78" s="38"/>
      <c r="AA78" s="39"/>
      <c r="AC78"/>
      <c r="AD78" s="16"/>
    </row>
    <row r="79" spans="22:30" ht="15" x14ac:dyDescent="0.25">
      <c r="V79" s="21"/>
      <c r="W79" s="21"/>
      <c r="X79" s="38"/>
      <c r="Y79" s="38"/>
      <c r="Z79" s="38"/>
      <c r="AA79" s="39"/>
      <c r="AC79"/>
      <c r="AD79" s="16"/>
    </row>
    <row r="80" spans="22:30" ht="15" x14ac:dyDescent="0.25">
      <c r="V80" s="21"/>
      <c r="W80" s="21"/>
      <c r="X80" s="38"/>
      <c r="Y80" s="38"/>
      <c r="Z80" s="38"/>
      <c r="AA80" s="39"/>
      <c r="AC80"/>
      <c r="AD80" s="16"/>
    </row>
    <row r="81" spans="9:30" ht="15" x14ac:dyDescent="0.25">
      <c r="V81" s="21"/>
      <c r="W81" s="21"/>
      <c r="X81" s="38"/>
      <c r="Y81" s="38"/>
      <c r="Z81" s="38"/>
      <c r="AA81" s="39"/>
      <c r="AC81"/>
      <c r="AD81" s="16"/>
    </row>
    <row r="82" spans="9:30" ht="15" x14ac:dyDescent="0.25">
      <c r="V82" s="21"/>
      <c r="W82" s="21"/>
      <c r="X82" s="38"/>
      <c r="Y82" s="38"/>
      <c r="Z82" s="38"/>
      <c r="AA82" s="39"/>
      <c r="AC82"/>
      <c r="AD82" s="16"/>
    </row>
    <row r="83" spans="9:30" ht="15" x14ac:dyDescent="0.25">
      <c r="V83" s="21"/>
      <c r="W83" s="21"/>
      <c r="X83" s="38"/>
      <c r="Y83" s="38"/>
      <c r="Z83" s="38"/>
      <c r="AA83" s="39"/>
      <c r="AC83"/>
      <c r="AD83" s="16"/>
    </row>
    <row r="84" spans="9:30" ht="15" x14ac:dyDescent="0.25">
      <c r="V84" s="21"/>
      <c r="W84" s="21"/>
      <c r="X84" s="38"/>
      <c r="Y84" s="38"/>
      <c r="Z84" s="38"/>
      <c r="AA84" s="39"/>
      <c r="AC84"/>
      <c r="AD84" s="16"/>
    </row>
    <row r="85" spans="9:30" ht="15" x14ac:dyDescent="0.25">
      <c r="V85" s="21"/>
      <c r="W85" s="21"/>
      <c r="X85" s="38"/>
      <c r="Y85" s="38"/>
      <c r="Z85" s="38"/>
      <c r="AA85" s="39"/>
      <c r="AC85"/>
      <c r="AD85" s="16"/>
    </row>
    <row r="86" spans="9:30" ht="15" x14ac:dyDescent="0.25">
      <c r="V86" s="21"/>
      <c r="W86" s="21"/>
      <c r="X86" s="38"/>
      <c r="Y86" s="38"/>
      <c r="Z86" s="38"/>
      <c r="AA86" s="39"/>
      <c r="AC86"/>
      <c r="AD86" s="16"/>
    </row>
    <row r="87" spans="9:30" ht="15" x14ac:dyDescent="0.25">
      <c r="V87" s="21"/>
      <c r="W87" s="21"/>
      <c r="X87" s="38"/>
      <c r="Y87" s="38"/>
      <c r="Z87" s="38"/>
      <c r="AA87" s="39"/>
      <c r="AC87"/>
      <c r="AD87" s="16"/>
    </row>
    <row r="88" spans="9:30" ht="15" x14ac:dyDescent="0.25">
      <c r="V88" s="21"/>
      <c r="W88" s="21"/>
      <c r="X88" s="38"/>
      <c r="Y88" s="38"/>
      <c r="Z88" s="38"/>
      <c r="AA88" s="39"/>
      <c r="AC88"/>
      <c r="AD88" s="16"/>
    </row>
    <row r="89" spans="9:30" ht="15" x14ac:dyDescent="0.25">
      <c r="V89" s="21"/>
      <c r="W89" s="21"/>
      <c r="X89" s="38"/>
      <c r="Y89" s="38"/>
      <c r="Z89" s="38"/>
      <c r="AA89" s="39"/>
      <c r="AC89"/>
      <c r="AD89" s="16"/>
    </row>
    <row r="90" spans="9:30" ht="15" x14ac:dyDescent="0.25">
      <c r="V90" s="21"/>
      <c r="W90" s="21"/>
      <c r="X90" s="38"/>
      <c r="Y90" s="38"/>
      <c r="Z90" s="38"/>
      <c r="AA90" s="39"/>
      <c r="AC90"/>
      <c r="AD90" s="16"/>
    </row>
    <row r="91" spans="9:30" ht="15" x14ac:dyDescent="0.25">
      <c r="V91" s="21"/>
      <c r="W91" s="21"/>
      <c r="X91" s="38"/>
      <c r="Y91" s="38"/>
      <c r="Z91" s="38"/>
      <c r="AA91" s="39"/>
      <c r="AC91"/>
      <c r="AD91" s="16"/>
    </row>
    <row r="92" spans="9:30" ht="15" x14ac:dyDescent="0.25">
      <c r="V92" s="21"/>
      <c r="W92" s="21"/>
      <c r="X92" s="38"/>
      <c r="Y92" s="38"/>
      <c r="Z92" s="38"/>
      <c r="AA92" s="39"/>
      <c r="AC92"/>
      <c r="AD92" s="16"/>
    </row>
    <row r="93" spans="9:30" ht="15" x14ac:dyDescent="0.25">
      <c r="I93" s="21"/>
      <c r="P93" s="21"/>
      <c r="Q93" s="21"/>
      <c r="R93" s="21"/>
      <c r="S93" s="21"/>
      <c r="T93" s="21"/>
      <c r="U93" s="21"/>
      <c r="V93" s="21"/>
      <c r="W93" s="21"/>
      <c r="X93" s="38"/>
      <c r="Y93" s="38"/>
      <c r="Z93" s="38"/>
      <c r="AA93" s="39"/>
      <c r="AC93"/>
      <c r="AD93" s="16"/>
    </row>
    <row r="94" spans="9:30" ht="15" x14ac:dyDescent="0.25">
      <c r="I94" s="21"/>
      <c r="P94" s="21"/>
      <c r="Q94" s="21"/>
      <c r="R94" s="21"/>
      <c r="S94" s="21"/>
      <c r="T94" s="21"/>
      <c r="U94" s="21"/>
      <c r="V94" s="21"/>
      <c r="W94" s="21"/>
      <c r="X94" s="38"/>
      <c r="Y94" s="38"/>
      <c r="Z94" s="38"/>
      <c r="AA94" s="39"/>
      <c r="AC94"/>
      <c r="AD94" s="16"/>
    </row>
    <row r="95" spans="9:30" x14ac:dyDescent="0.2">
      <c r="I95" s="46"/>
      <c r="P95" s="46"/>
      <c r="Q95" s="46"/>
      <c r="R95" s="46"/>
      <c r="S95" s="46"/>
      <c r="T95" s="46"/>
      <c r="U95" s="46"/>
      <c r="V95" s="21"/>
      <c r="W95" s="21"/>
      <c r="X95" s="38"/>
      <c r="Y95" s="38"/>
      <c r="Z95" s="38"/>
      <c r="AA95" s="39"/>
    </row>
    <row r="96" spans="9:30" x14ac:dyDescent="0.2">
      <c r="I96" s="46"/>
      <c r="P96" s="46"/>
      <c r="Q96" s="46"/>
      <c r="R96" s="46"/>
      <c r="S96" s="46"/>
      <c r="T96" s="46"/>
      <c r="U96" s="46"/>
      <c r="V96" s="46"/>
      <c r="W96" s="46"/>
    </row>
  </sheetData>
  <mergeCells count="6">
    <mergeCell ref="Q24:W25"/>
    <mergeCell ref="C3:H3"/>
    <mergeCell ref="J3:O3"/>
    <mergeCell ref="Q3:V3"/>
    <mergeCell ref="C11:H12"/>
    <mergeCell ref="D13:H1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PROJECT-21-28899</_dlc_DocId>
    <_dlc_DocIdUrl xmlns="a14523ce-dede-483e-883a-2d83261080bd">
      <Url>http://sharedocs/sites/so/gso/_layouts/15/DocIdRedir.aspx?ID=PROJECT-21-28899</Url>
      <Description>PROJECT-21-28899</Description>
    </_dlc_DocIdUrl>
  </documentManagement>
</p:properties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2608E-51B5-416B-B61D-7469D4BF542E}"/>
</file>

<file path=customXml/itemProps2.xml><?xml version="1.0" encoding="utf-8"?>
<ds:datastoreItem xmlns:ds="http://schemas.openxmlformats.org/officeDocument/2006/customXml" ds:itemID="{EF9C2B4F-AE31-4585-82F8-03876ECB031F}"/>
</file>

<file path=customXml/itemProps3.xml><?xml version="1.0" encoding="utf-8"?>
<ds:datastoreItem xmlns:ds="http://schemas.openxmlformats.org/officeDocument/2006/customXml" ds:itemID="{84B4055D-9057-4A25-AE3B-BF1B1C01DFF2}"/>
</file>

<file path=customXml/itemProps4.xml><?xml version="1.0" encoding="utf-8"?>
<ds:datastoreItem xmlns:ds="http://schemas.openxmlformats.org/officeDocument/2006/customXml" ds:itemID="{75E398E1-4BF1-4872-A51F-70BDE6EA6FDC}"/>
</file>

<file path=customXml/itemProps5.xml><?xml version="1.0" encoding="utf-8"?>
<ds:datastoreItem xmlns:ds="http://schemas.openxmlformats.org/officeDocument/2006/customXml" ds:itemID="{71CA86E6-7BAC-48E8-A10A-6C5DAE863FFA}"/>
</file>

<file path=customXml/itemProps6.xml><?xml version="1.0" encoding="utf-8"?>
<ds:datastoreItem xmlns:ds="http://schemas.openxmlformats.org/officeDocument/2006/customXml" ds:itemID="{9261DA79-E491-4C7C-BA41-4574E216D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Published MOS Estimates</vt:lpstr>
      <vt:lpstr>APR Published MOS Estimates</vt:lpstr>
      <vt:lpstr>MAY Published MOS Estimates</vt:lpstr>
    </vt:vector>
  </TitlesOfParts>
  <Company>AEMO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Jacobs</dc:creator>
  <cp:lastModifiedBy>Stephan Jacobs</cp:lastModifiedBy>
  <dcterms:created xsi:type="dcterms:W3CDTF">2015-09-29T05:56:03Z</dcterms:created>
  <dcterms:modified xsi:type="dcterms:W3CDTF">2016-01-08T05:47:59Z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0x0101009BE89D58CAF0934CA32A20BCFFD353DC0079E3553181297B4B8058B7D45BFCABD8</vt:lpwstr>
  </property>
  <property fmtid="{D5CDD505-2E9C-101B-9397-08002B2CF9AE}" pid="3" name="AEMODocumentType">
    <vt:lpwstr>1;#Operational Record|859762f2-4462-42eb-9744-c955c7e2c540</vt:lpwstr>
  </property>
  <property fmtid="{D5CDD505-2E9C-101B-9397-08002B2CF9AE}" pid="4" name="AEMOKeywords">
    <vt:lpwstr/>
  </property>
  <property fmtid="{D5CDD505-2E9C-101B-9397-08002B2CF9AE}" pid="5" name="_dlc_DocIdItemGuid">
    <vt:lpwstr>03940976-52fb-42df-8a5c-730cb9a11520</vt:lpwstr>
  </property>
</Properties>
</file>